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__WORK__!\CR Project\projekce\P2014-088.1_Přezletice_III_2444_III_0105a_průtah_PDPS\DUSP\kalkulace\"/>
    </mc:Choice>
  </mc:AlternateContent>
  <xr:revisionPtr revIDLastSave="0" documentId="13_ncr:1_{5FD51B88-FDD9-42BD-8DCE-1D64B6F2639A}" xr6:coauthVersionLast="47" xr6:coauthVersionMax="47" xr10:uidLastSave="{00000000-0000-0000-0000-000000000000}"/>
  <bookViews>
    <workbookView xWindow="38280" yWindow="-120" windowWidth="38640" windowHeight="21120" xr2:uid="{00000000-000D-0000-FFFF-FFFF00000000}"/>
  </bookViews>
  <sheets>
    <sheet name="Rekapitulace stavby" sheetId="1" r:id="rId1"/>
    <sheet name="SO.102.2-III - SO.102.2-I..." sheetId="2" r:id="rId2"/>
    <sheet name="ZELEŇ - Návrh zeleně průt..." sheetId="3" r:id="rId3"/>
    <sheet name="VoN.2 - Vedlejší a ostatn..." sheetId="4" r:id="rId4"/>
  </sheets>
  <definedNames>
    <definedName name="_xlnm._FilterDatabase" localSheetId="1" hidden="1">'SO.102.2-III - SO.102.2-I...'!$C$139:$K$450</definedName>
    <definedName name="_xlnm._FilterDatabase" localSheetId="3" hidden="1">'VoN.2 - Vedlejší a ostatn...'!$C$118:$K$140</definedName>
    <definedName name="_xlnm._FilterDatabase" localSheetId="2" hidden="1">'ZELEŇ - Návrh zeleně průt...'!$C$124:$K$210</definedName>
    <definedName name="_xlnm.Print_Titles" localSheetId="0">'Rekapitulace stavby'!$92:$92</definedName>
    <definedName name="_xlnm.Print_Titles" localSheetId="1">'SO.102.2-III - SO.102.2-I...'!$139:$139</definedName>
    <definedName name="_xlnm.Print_Titles" localSheetId="3">'VoN.2 - Vedlejší a ostatn...'!$118:$118</definedName>
    <definedName name="_xlnm.Print_Titles" localSheetId="2">'ZELEŇ - Návrh zeleně průt...'!$124:$124</definedName>
    <definedName name="_xlnm.Print_Area" localSheetId="0">'Rekapitulace stavby'!$D$4:$AO$76,'Rekapitulace stavby'!$C$82:$AQ$98</definedName>
    <definedName name="_xlnm.Print_Area" localSheetId="1">'SO.102.2-III - SO.102.2-I...'!$C$4:$J$76,'SO.102.2-III - SO.102.2-I...'!$C$82:$J$121,'SO.102.2-III - SO.102.2-I...'!$C$127:$K$450</definedName>
    <definedName name="_xlnm.Print_Area" localSheetId="3">'VoN.2 - Vedlejší a ostatn...'!$C$4:$J$76,'VoN.2 - Vedlejší a ostatn...'!$C$82:$J$100,'VoN.2 - Vedlejší a ostatn...'!$C$106:$K$140</definedName>
    <definedName name="_xlnm.Print_Area" localSheetId="2">'ZELEŇ - Návrh zeleně průt...'!$C$4:$J$76,'ZELEŇ - Návrh zeleně průt...'!$C$82:$J$106,'ZELEŇ - Návrh zeleně průt...'!$C$112:$K$210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4" l="1"/>
  <c r="J36" i="4"/>
  <c r="AY97" i="1" s="1"/>
  <c r="J35" i="4"/>
  <c r="AX97" i="1" s="1"/>
  <c r="BI140" i="4"/>
  <c r="BH140" i="4"/>
  <c r="BG140" i="4"/>
  <c r="BF140" i="4"/>
  <c r="T140" i="4"/>
  <c r="R140" i="4"/>
  <c r="P140" i="4"/>
  <c r="BI139" i="4"/>
  <c r="BH139" i="4"/>
  <c r="BG139" i="4"/>
  <c r="BF139" i="4"/>
  <c r="T139" i="4"/>
  <c r="R139" i="4"/>
  <c r="P139" i="4"/>
  <c r="BI137" i="4"/>
  <c r="BH137" i="4"/>
  <c r="BG137" i="4"/>
  <c r="BF137" i="4"/>
  <c r="T137" i="4"/>
  <c r="R137" i="4"/>
  <c r="P137" i="4"/>
  <c r="BI136" i="4"/>
  <c r="BH136" i="4"/>
  <c r="BG136" i="4"/>
  <c r="BF136" i="4"/>
  <c r="T136" i="4"/>
  <c r="R136" i="4"/>
  <c r="P136" i="4"/>
  <c r="BI135" i="4"/>
  <c r="BH135" i="4"/>
  <c r="BG135" i="4"/>
  <c r="BF135" i="4"/>
  <c r="T135" i="4"/>
  <c r="R135" i="4"/>
  <c r="P135"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J116" i="4"/>
  <c r="J115" i="4"/>
  <c r="F115" i="4"/>
  <c r="F113" i="4"/>
  <c r="E111" i="4"/>
  <c r="J92" i="4"/>
  <c r="J91" i="4"/>
  <c r="F91" i="4"/>
  <c r="F89" i="4"/>
  <c r="E87" i="4"/>
  <c r="J18" i="4"/>
  <c r="E18" i="4"/>
  <c r="F116" i="4" s="1"/>
  <c r="J17" i="4"/>
  <c r="J12" i="4"/>
  <c r="J113" i="4"/>
  <c r="E7" i="4"/>
  <c r="E85" i="4"/>
  <c r="J37" i="3"/>
  <c r="J36" i="3"/>
  <c r="AY96" i="1" s="1"/>
  <c r="J35" i="3"/>
  <c r="AX96" i="1" s="1"/>
  <c r="BI210" i="3"/>
  <c r="BH210" i="3"/>
  <c r="BG210" i="3"/>
  <c r="BF210" i="3"/>
  <c r="T210" i="3"/>
  <c r="T209" i="3" s="1"/>
  <c r="R210" i="3"/>
  <c r="R209" i="3"/>
  <c r="P210" i="3"/>
  <c r="P209" i="3" s="1"/>
  <c r="BI207" i="3"/>
  <c r="BH207" i="3"/>
  <c r="BG207" i="3"/>
  <c r="BF207" i="3"/>
  <c r="T207" i="3"/>
  <c r="R207" i="3"/>
  <c r="P207" i="3"/>
  <c r="BI206" i="3"/>
  <c r="BH206" i="3"/>
  <c r="BG206" i="3"/>
  <c r="BF206" i="3"/>
  <c r="T206" i="3"/>
  <c r="R206" i="3"/>
  <c r="P206" i="3"/>
  <c r="BI205" i="3"/>
  <c r="BH205" i="3"/>
  <c r="BG205" i="3"/>
  <c r="BF205" i="3"/>
  <c r="T205" i="3"/>
  <c r="R205" i="3"/>
  <c r="P205" i="3"/>
  <c r="BI204" i="3"/>
  <c r="BH204" i="3"/>
  <c r="BG204" i="3"/>
  <c r="BF204" i="3"/>
  <c r="T204" i="3"/>
  <c r="R204" i="3"/>
  <c r="P204" i="3"/>
  <c r="BI202" i="3"/>
  <c r="BH202" i="3"/>
  <c r="BG202" i="3"/>
  <c r="BF202" i="3"/>
  <c r="T202" i="3"/>
  <c r="R202" i="3"/>
  <c r="P202" i="3"/>
  <c r="BI201" i="3"/>
  <c r="BH201" i="3"/>
  <c r="BG201" i="3"/>
  <c r="BF201" i="3"/>
  <c r="T201" i="3"/>
  <c r="R201" i="3"/>
  <c r="P201" i="3"/>
  <c r="BI200" i="3"/>
  <c r="BH200" i="3"/>
  <c r="BG200" i="3"/>
  <c r="BF200" i="3"/>
  <c r="T200" i="3"/>
  <c r="R200" i="3"/>
  <c r="P200" i="3"/>
  <c r="BI197" i="3"/>
  <c r="BH197" i="3"/>
  <c r="BG197" i="3"/>
  <c r="BF197" i="3"/>
  <c r="T197" i="3"/>
  <c r="R197" i="3"/>
  <c r="P197" i="3"/>
  <c r="BI196" i="3"/>
  <c r="BH196" i="3"/>
  <c r="BG196" i="3"/>
  <c r="BF196" i="3"/>
  <c r="T196" i="3"/>
  <c r="R196" i="3"/>
  <c r="P196" i="3"/>
  <c r="BI195" i="3"/>
  <c r="BH195" i="3"/>
  <c r="BG195" i="3"/>
  <c r="BF195" i="3"/>
  <c r="T195" i="3"/>
  <c r="R195" i="3"/>
  <c r="P195" i="3"/>
  <c r="BI194" i="3"/>
  <c r="BH194" i="3"/>
  <c r="BG194" i="3"/>
  <c r="BF194" i="3"/>
  <c r="T194" i="3"/>
  <c r="R194" i="3"/>
  <c r="P194"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7" i="3"/>
  <c r="BH187" i="3"/>
  <c r="BG187" i="3"/>
  <c r="BF187" i="3"/>
  <c r="T187" i="3"/>
  <c r="R187" i="3"/>
  <c r="P187" i="3"/>
  <c r="BI186" i="3"/>
  <c r="BH186" i="3"/>
  <c r="BG186" i="3"/>
  <c r="BF186" i="3"/>
  <c r="T186" i="3"/>
  <c r="R186" i="3"/>
  <c r="P186" i="3"/>
  <c r="BI185" i="3"/>
  <c r="BH185" i="3"/>
  <c r="BG185" i="3"/>
  <c r="BF185" i="3"/>
  <c r="T185" i="3"/>
  <c r="R185" i="3"/>
  <c r="P185" i="3"/>
  <c r="BI183" i="3"/>
  <c r="BH183" i="3"/>
  <c r="BG183" i="3"/>
  <c r="BF183" i="3"/>
  <c r="T183" i="3"/>
  <c r="R183" i="3"/>
  <c r="P183" i="3"/>
  <c r="BI182" i="3"/>
  <c r="BH182" i="3"/>
  <c r="BG182" i="3"/>
  <c r="BF182" i="3"/>
  <c r="T182" i="3"/>
  <c r="R182" i="3"/>
  <c r="P182" i="3"/>
  <c r="BI181" i="3"/>
  <c r="BH181" i="3"/>
  <c r="BG181" i="3"/>
  <c r="BF181" i="3"/>
  <c r="T181" i="3"/>
  <c r="R181" i="3"/>
  <c r="P181" i="3"/>
  <c r="BI179" i="3"/>
  <c r="BH179" i="3"/>
  <c r="BG179" i="3"/>
  <c r="BF179" i="3"/>
  <c r="T179" i="3"/>
  <c r="R179" i="3"/>
  <c r="P179" i="3"/>
  <c r="BI178" i="3"/>
  <c r="BH178" i="3"/>
  <c r="BG178" i="3"/>
  <c r="BF178" i="3"/>
  <c r="T178" i="3"/>
  <c r="R178" i="3"/>
  <c r="P178" i="3"/>
  <c r="BI177" i="3"/>
  <c r="BH177" i="3"/>
  <c r="BG177" i="3"/>
  <c r="BF177" i="3"/>
  <c r="T177" i="3"/>
  <c r="R177" i="3"/>
  <c r="P177" i="3"/>
  <c r="BI176" i="3"/>
  <c r="BH176" i="3"/>
  <c r="BG176" i="3"/>
  <c r="BF176" i="3"/>
  <c r="T176" i="3"/>
  <c r="R176" i="3"/>
  <c r="P176" i="3"/>
  <c r="BI174" i="3"/>
  <c r="BH174" i="3"/>
  <c r="BG174" i="3"/>
  <c r="BF174" i="3"/>
  <c r="T174" i="3"/>
  <c r="R174" i="3"/>
  <c r="P174" i="3"/>
  <c r="BI173" i="3"/>
  <c r="BH173" i="3"/>
  <c r="BG173" i="3"/>
  <c r="BF173" i="3"/>
  <c r="T173" i="3"/>
  <c r="R173" i="3"/>
  <c r="P173" i="3"/>
  <c r="BI172" i="3"/>
  <c r="BH172" i="3"/>
  <c r="BG172" i="3"/>
  <c r="BF172" i="3"/>
  <c r="T172" i="3"/>
  <c r="R172" i="3"/>
  <c r="P172" i="3"/>
  <c r="BI171" i="3"/>
  <c r="BH171" i="3"/>
  <c r="BG171" i="3"/>
  <c r="BF171" i="3"/>
  <c r="T171" i="3"/>
  <c r="R171" i="3"/>
  <c r="P171" i="3"/>
  <c r="BI170" i="3"/>
  <c r="BH170" i="3"/>
  <c r="BG170" i="3"/>
  <c r="BF170" i="3"/>
  <c r="T170" i="3"/>
  <c r="R170" i="3"/>
  <c r="P170" i="3"/>
  <c r="BI168" i="3"/>
  <c r="BH168" i="3"/>
  <c r="BG168" i="3"/>
  <c r="BF168" i="3"/>
  <c r="T168" i="3"/>
  <c r="R168" i="3"/>
  <c r="P168" i="3"/>
  <c r="BI167" i="3"/>
  <c r="BH167" i="3"/>
  <c r="BG167" i="3"/>
  <c r="BF167" i="3"/>
  <c r="T167" i="3"/>
  <c r="R167" i="3"/>
  <c r="P167" i="3"/>
  <c r="BI165" i="3"/>
  <c r="BH165" i="3"/>
  <c r="BG165" i="3"/>
  <c r="BF165" i="3"/>
  <c r="T165" i="3"/>
  <c r="R165" i="3"/>
  <c r="P165" i="3"/>
  <c r="BI164" i="3"/>
  <c r="BH164" i="3"/>
  <c r="BG164" i="3"/>
  <c r="BF164" i="3"/>
  <c r="T164" i="3"/>
  <c r="R164" i="3"/>
  <c r="P164" i="3"/>
  <c r="BI162" i="3"/>
  <c r="BH162" i="3"/>
  <c r="BG162" i="3"/>
  <c r="BF162" i="3"/>
  <c r="T162" i="3"/>
  <c r="R162" i="3"/>
  <c r="P162" i="3"/>
  <c r="BI161" i="3"/>
  <c r="BH161" i="3"/>
  <c r="BG161" i="3"/>
  <c r="BF161" i="3"/>
  <c r="T161" i="3"/>
  <c r="R161" i="3"/>
  <c r="P161" i="3"/>
  <c r="BI160" i="3"/>
  <c r="BH160" i="3"/>
  <c r="BG160" i="3"/>
  <c r="BF160" i="3"/>
  <c r="T160" i="3"/>
  <c r="R160" i="3"/>
  <c r="P160" i="3"/>
  <c r="BI159" i="3"/>
  <c r="BH159" i="3"/>
  <c r="BG159" i="3"/>
  <c r="BF159" i="3"/>
  <c r="T159" i="3"/>
  <c r="R159" i="3"/>
  <c r="P159" i="3"/>
  <c r="BI158" i="3"/>
  <c r="BH158" i="3"/>
  <c r="BG158" i="3"/>
  <c r="BF158" i="3"/>
  <c r="T158" i="3"/>
  <c r="R158" i="3"/>
  <c r="P158" i="3"/>
  <c r="BI156" i="3"/>
  <c r="BH156" i="3"/>
  <c r="BG156" i="3"/>
  <c r="BF156" i="3"/>
  <c r="T156" i="3"/>
  <c r="R156" i="3"/>
  <c r="P156" i="3"/>
  <c r="BI155" i="3"/>
  <c r="BH155" i="3"/>
  <c r="BG155" i="3"/>
  <c r="BF155" i="3"/>
  <c r="T155" i="3"/>
  <c r="R155" i="3"/>
  <c r="P155" i="3"/>
  <c r="BI154" i="3"/>
  <c r="BH154" i="3"/>
  <c r="BG154" i="3"/>
  <c r="BF154" i="3"/>
  <c r="T154" i="3"/>
  <c r="R154" i="3"/>
  <c r="P154" i="3"/>
  <c r="BI153" i="3"/>
  <c r="BH153" i="3"/>
  <c r="BG153" i="3"/>
  <c r="BF153" i="3"/>
  <c r="T153" i="3"/>
  <c r="R153" i="3"/>
  <c r="P153" i="3"/>
  <c r="BI152" i="3"/>
  <c r="BH152" i="3"/>
  <c r="BG152" i="3"/>
  <c r="BF152" i="3"/>
  <c r="T152" i="3"/>
  <c r="R152" i="3"/>
  <c r="P152" i="3"/>
  <c r="BI150" i="3"/>
  <c r="BH150" i="3"/>
  <c r="BG150" i="3"/>
  <c r="BF150" i="3"/>
  <c r="T150" i="3"/>
  <c r="R150" i="3"/>
  <c r="P150" i="3"/>
  <c r="BI148" i="3"/>
  <c r="BH148" i="3"/>
  <c r="BG148" i="3"/>
  <c r="BF148" i="3"/>
  <c r="T148" i="3"/>
  <c r="R148" i="3"/>
  <c r="P148" i="3"/>
  <c r="BI146" i="3"/>
  <c r="BH146" i="3"/>
  <c r="BG146" i="3"/>
  <c r="BF146" i="3"/>
  <c r="T146" i="3"/>
  <c r="R146" i="3"/>
  <c r="P146" i="3"/>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BI140" i="3"/>
  <c r="BH140" i="3"/>
  <c r="BG140" i="3"/>
  <c r="BF140" i="3"/>
  <c r="T140" i="3"/>
  <c r="R140" i="3"/>
  <c r="P140" i="3"/>
  <c r="BI139" i="3"/>
  <c r="BH139" i="3"/>
  <c r="BG139" i="3"/>
  <c r="BF139" i="3"/>
  <c r="T139" i="3"/>
  <c r="R139" i="3"/>
  <c r="P139" i="3"/>
  <c r="BI137" i="3"/>
  <c r="BH137" i="3"/>
  <c r="BG137" i="3"/>
  <c r="BF137" i="3"/>
  <c r="T137" i="3"/>
  <c r="R137" i="3"/>
  <c r="P137" i="3"/>
  <c r="BI136" i="3"/>
  <c r="BH136" i="3"/>
  <c r="BG136" i="3"/>
  <c r="BF136" i="3"/>
  <c r="T136" i="3"/>
  <c r="R136" i="3"/>
  <c r="P136" i="3"/>
  <c r="BI133" i="3"/>
  <c r="BH133" i="3"/>
  <c r="BG133" i="3"/>
  <c r="BF133" i="3"/>
  <c r="T133" i="3"/>
  <c r="R133" i="3"/>
  <c r="P133" i="3"/>
  <c r="BI132" i="3"/>
  <c r="BH132" i="3"/>
  <c r="BG132" i="3"/>
  <c r="BF132" i="3"/>
  <c r="T132" i="3"/>
  <c r="R132" i="3"/>
  <c r="P132" i="3"/>
  <c r="BI130" i="3"/>
  <c r="BH130" i="3"/>
  <c r="BG130" i="3"/>
  <c r="BF130" i="3"/>
  <c r="T130" i="3"/>
  <c r="R130" i="3"/>
  <c r="P130" i="3"/>
  <c r="BI129" i="3"/>
  <c r="BH129" i="3"/>
  <c r="BG129" i="3"/>
  <c r="BF129" i="3"/>
  <c r="T129" i="3"/>
  <c r="R129" i="3"/>
  <c r="P129" i="3"/>
  <c r="BI128" i="3"/>
  <c r="BH128" i="3"/>
  <c r="BG128" i="3"/>
  <c r="BF128" i="3"/>
  <c r="T128" i="3"/>
  <c r="R128" i="3"/>
  <c r="P128" i="3"/>
  <c r="J122" i="3"/>
  <c r="F121" i="3"/>
  <c r="F119" i="3"/>
  <c r="E117" i="3"/>
  <c r="J92" i="3"/>
  <c r="F91" i="3"/>
  <c r="F89" i="3"/>
  <c r="E87" i="3"/>
  <c r="J21" i="3"/>
  <c r="E21" i="3"/>
  <c r="J121" i="3" s="1"/>
  <c r="J20" i="3"/>
  <c r="J18" i="3"/>
  <c r="E18" i="3"/>
  <c r="F122" i="3"/>
  <c r="J17" i="3"/>
  <c r="J12" i="3"/>
  <c r="J119" i="3" s="1"/>
  <c r="E7" i="3"/>
  <c r="E115" i="3"/>
  <c r="J37" i="2"/>
  <c r="J36" i="2"/>
  <c r="AY95" i="1"/>
  <c r="J35" i="2"/>
  <c r="AX95" i="1"/>
  <c r="BI450" i="2"/>
  <c r="BH450" i="2"/>
  <c r="BG450" i="2"/>
  <c r="BF450" i="2"/>
  <c r="T450" i="2"/>
  <c r="R450" i="2"/>
  <c r="P450" i="2"/>
  <c r="BI448" i="2"/>
  <c r="BH448" i="2"/>
  <c r="BG448" i="2"/>
  <c r="BF448" i="2"/>
  <c r="T448" i="2"/>
  <c r="R448" i="2"/>
  <c r="P448" i="2"/>
  <c r="BI446" i="2"/>
  <c r="BH446" i="2"/>
  <c r="BG446" i="2"/>
  <c r="BF446" i="2"/>
  <c r="T446" i="2"/>
  <c r="R446" i="2"/>
  <c r="P446" i="2"/>
  <c r="BI444" i="2"/>
  <c r="BH444" i="2"/>
  <c r="BG444" i="2"/>
  <c r="BF444" i="2"/>
  <c r="T444" i="2"/>
  <c r="R444" i="2"/>
  <c r="P444" i="2"/>
  <c r="BI442" i="2"/>
  <c r="BH442" i="2"/>
  <c r="BG442" i="2"/>
  <c r="BF442" i="2"/>
  <c r="T442" i="2"/>
  <c r="R442" i="2"/>
  <c r="P442" i="2"/>
  <c r="BI440" i="2"/>
  <c r="BH440" i="2"/>
  <c r="BG440" i="2"/>
  <c r="BF440" i="2"/>
  <c r="T440" i="2"/>
  <c r="R440" i="2"/>
  <c r="P440" i="2"/>
  <c r="BI438" i="2"/>
  <c r="BH438" i="2"/>
  <c r="BG438" i="2"/>
  <c r="BF438" i="2"/>
  <c r="T438" i="2"/>
  <c r="R438" i="2"/>
  <c r="P438" i="2"/>
  <c r="BI436" i="2"/>
  <c r="BH436" i="2"/>
  <c r="BG436" i="2"/>
  <c r="BF436" i="2"/>
  <c r="T436" i="2"/>
  <c r="R436" i="2"/>
  <c r="P436" i="2"/>
  <c r="BI434" i="2"/>
  <c r="BH434" i="2"/>
  <c r="BG434" i="2"/>
  <c r="BF434" i="2"/>
  <c r="T434" i="2"/>
  <c r="R434" i="2"/>
  <c r="P434" i="2"/>
  <c r="BI432" i="2"/>
  <c r="BH432" i="2"/>
  <c r="BG432" i="2"/>
  <c r="BF432" i="2"/>
  <c r="T432" i="2"/>
  <c r="R432" i="2"/>
  <c r="P432" i="2"/>
  <c r="BI430" i="2"/>
  <c r="BH430" i="2"/>
  <c r="BG430" i="2"/>
  <c r="BF430" i="2"/>
  <c r="T430" i="2"/>
  <c r="R430" i="2"/>
  <c r="P430" i="2"/>
  <c r="BI427" i="2"/>
  <c r="BH427" i="2"/>
  <c r="BG427" i="2"/>
  <c r="BF427" i="2"/>
  <c r="T427" i="2"/>
  <c r="R427" i="2"/>
  <c r="P427" i="2"/>
  <c r="BI425" i="2"/>
  <c r="BH425" i="2"/>
  <c r="BG425" i="2"/>
  <c r="BF425" i="2"/>
  <c r="T425" i="2"/>
  <c r="R425" i="2"/>
  <c r="P425" i="2"/>
  <c r="BI423" i="2"/>
  <c r="BH423" i="2"/>
  <c r="BG423" i="2"/>
  <c r="BF423" i="2"/>
  <c r="T423" i="2"/>
  <c r="R423" i="2"/>
  <c r="P423" i="2"/>
  <c r="BI421" i="2"/>
  <c r="BH421" i="2"/>
  <c r="BG421" i="2"/>
  <c r="BF421" i="2"/>
  <c r="T421" i="2"/>
  <c r="R421" i="2"/>
  <c r="P421" i="2"/>
  <c r="BI419" i="2"/>
  <c r="BH419" i="2"/>
  <c r="BG419" i="2"/>
  <c r="BF419" i="2"/>
  <c r="T419" i="2"/>
  <c r="R419" i="2"/>
  <c r="P419" i="2"/>
  <c r="BI417" i="2"/>
  <c r="BH417" i="2"/>
  <c r="BG417" i="2"/>
  <c r="BF417" i="2"/>
  <c r="T417" i="2"/>
  <c r="R417" i="2"/>
  <c r="P417" i="2"/>
  <c r="BI414" i="2"/>
  <c r="BH414" i="2"/>
  <c r="BG414" i="2"/>
  <c r="BF414" i="2"/>
  <c r="T414" i="2"/>
  <c r="R414" i="2"/>
  <c r="P414" i="2"/>
  <c r="BI410" i="2"/>
  <c r="BH410" i="2"/>
  <c r="BG410" i="2"/>
  <c r="BF410" i="2"/>
  <c r="T410" i="2"/>
  <c r="R410" i="2"/>
  <c r="P410" i="2"/>
  <c r="BI406" i="2"/>
  <c r="BH406" i="2"/>
  <c r="BG406" i="2"/>
  <c r="BF406" i="2"/>
  <c r="T406" i="2"/>
  <c r="R406" i="2"/>
  <c r="P406" i="2"/>
  <c r="BI404" i="2"/>
  <c r="BH404" i="2"/>
  <c r="BG404" i="2"/>
  <c r="BF404" i="2"/>
  <c r="T404" i="2"/>
  <c r="R404" i="2"/>
  <c r="P404" i="2"/>
  <c r="BI395" i="2"/>
  <c r="BH395" i="2"/>
  <c r="BG395" i="2"/>
  <c r="BF395" i="2"/>
  <c r="T395" i="2"/>
  <c r="R395" i="2"/>
  <c r="P395" i="2"/>
  <c r="BI392" i="2"/>
  <c r="BH392" i="2"/>
  <c r="BG392" i="2"/>
  <c r="BF392" i="2"/>
  <c r="T392" i="2"/>
  <c r="R392" i="2"/>
  <c r="P392" i="2"/>
  <c r="BI390" i="2"/>
  <c r="BH390" i="2"/>
  <c r="BG390" i="2"/>
  <c r="BF390" i="2"/>
  <c r="T390" i="2"/>
  <c r="R390" i="2"/>
  <c r="P390" i="2"/>
  <c r="BI386" i="2"/>
  <c r="BH386" i="2"/>
  <c r="BG386" i="2"/>
  <c r="BF386" i="2"/>
  <c r="T386" i="2"/>
  <c r="R386" i="2"/>
  <c r="P386" i="2"/>
  <c r="BI384" i="2"/>
  <c r="BH384" i="2"/>
  <c r="BG384" i="2"/>
  <c r="BF384" i="2"/>
  <c r="T384" i="2"/>
  <c r="R384" i="2"/>
  <c r="P384" i="2"/>
  <c r="BI382" i="2"/>
  <c r="BH382" i="2"/>
  <c r="BG382" i="2"/>
  <c r="BF382" i="2"/>
  <c r="T382" i="2"/>
  <c r="R382" i="2"/>
  <c r="P382" i="2"/>
  <c r="BI380" i="2"/>
  <c r="BH380" i="2"/>
  <c r="BG380" i="2"/>
  <c r="BF380" i="2"/>
  <c r="T380" i="2"/>
  <c r="R380" i="2"/>
  <c r="P380" i="2"/>
  <c r="BI376" i="2"/>
  <c r="BH376" i="2"/>
  <c r="BG376" i="2"/>
  <c r="BF376" i="2"/>
  <c r="T376" i="2"/>
  <c r="R376" i="2"/>
  <c r="P376" i="2"/>
  <c r="BI374" i="2"/>
  <c r="BH374" i="2"/>
  <c r="BG374" i="2"/>
  <c r="BF374" i="2"/>
  <c r="T374" i="2"/>
  <c r="R374" i="2"/>
  <c r="P374" i="2"/>
  <c r="BI371" i="2"/>
  <c r="BH371" i="2"/>
  <c r="BG371" i="2"/>
  <c r="BF371" i="2"/>
  <c r="T371" i="2"/>
  <c r="R371" i="2"/>
  <c r="P371" i="2"/>
  <c r="BI368" i="2"/>
  <c r="BH368" i="2"/>
  <c r="BG368" i="2"/>
  <c r="BF368" i="2"/>
  <c r="T368" i="2"/>
  <c r="R368" i="2"/>
  <c r="P368" i="2"/>
  <c r="BI366" i="2"/>
  <c r="BH366" i="2"/>
  <c r="BG366" i="2"/>
  <c r="BF366" i="2"/>
  <c r="T366" i="2"/>
  <c r="R366" i="2"/>
  <c r="P366" i="2"/>
  <c r="BI362" i="2"/>
  <c r="BH362" i="2"/>
  <c r="BG362" i="2"/>
  <c r="BF362" i="2"/>
  <c r="T362" i="2"/>
  <c r="R362" i="2"/>
  <c r="P362" i="2"/>
  <c r="BI360" i="2"/>
  <c r="BH360" i="2"/>
  <c r="BG360" i="2"/>
  <c r="BF360" i="2"/>
  <c r="T360" i="2"/>
  <c r="R360" i="2"/>
  <c r="P360" i="2"/>
  <c r="BI356" i="2"/>
  <c r="BH356" i="2"/>
  <c r="BG356" i="2"/>
  <c r="BF356" i="2"/>
  <c r="T356" i="2"/>
  <c r="R356" i="2"/>
  <c r="P356" i="2"/>
  <c r="BI354" i="2"/>
  <c r="BH354" i="2"/>
  <c r="BG354" i="2"/>
  <c r="BF354" i="2"/>
  <c r="T354" i="2"/>
  <c r="R354" i="2"/>
  <c r="P354" i="2"/>
  <c r="BI347" i="2"/>
  <c r="BH347" i="2"/>
  <c r="BG347" i="2"/>
  <c r="BF347" i="2"/>
  <c r="T347" i="2"/>
  <c r="R347" i="2"/>
  <c r="P347" i="2"/>
  <c r="BI343" i="2"/>
  <c r="BH343" i="2"/>
  <c r="BG343" i="2"/>
  <c r="BF343" i="2"/>
  <c r="T343" i="2"/>
  <c r="R343" i="2"/>
  <c r="P343" i="2"/>
  <c r="BI336" i="2"/>
  <c r="BH336" i="2"/>
  <c r="BG336" i="2"/>
  <c r="BF336" i="2"/>
  <c r="T336" i="2"/>
  <c r="R336" i="2"/>
  <c r="P336" i="2"/>
  <c r="BI332" i="2"/>
  <c r="BH332" i="2"/>
  <c r="BG332" i="2"/>
  <c r="BF332" i="2"/>
  <c r="T332" i="2"/>
  <c r="R332" i="2"/>
  <c r="P332" i="2"/>
  <c r="BI325" i="2"/>
  <c r="BH325" i="2"/>
  <c r="BG325" i="2"/>
  <c r="BF325" i="2"/>
  <c r="T325" i="2"/>
  <c r="R325" i="2"/>
  <c r="P325" i="2"/>
  <c r="BI323" i="2"/>
  <c r="BH323" i="2"/>
  <c r="BG323" i="2"/>
  <c r="BF323" i="2"/>
  <c r="T323" i="2"/>
  <c r="R323" i="2"/>
  <c r="P323" i="2"/>
  <c r="BI321" i="2"/>
  <c r="BH321" i="2"/>
  <c r="BG321" i="2"/>
  <c r="BF321" i="2"/>
  <c r="T321" i="2"/>
  <c r="R321" i="2"/>
  <c r="P321" i="2"/>
  <c r="BI318" i="2"/>
  <c r="BH318" i="2"/>
  <c r="BG318" i="2"/>
  <c r="BF318" i="2"/>
  <c r="T318" i="2"/>
  <c r="R318" i="2"/>
  <c r="P318" i="2"/>
  <c r="BI315" i="2"/>
  <c r="BH315" i="2"/>
  <c r="BG315" i="2"/>
  <c r="BF315" i="2"/>
  <c r="T315" i="2"/>
  <c r="R315" i="2"/>
  <c r="P315" i="2"/>
  <c r="BI314" i="2"/>
  <c r="BH314" i="2"/>
  <c r="BG314" i="2"/>
  <c r="BF314" i="2"/>
  <c r="T314" i="2"/>
  <c r="R314" i="2"/>
  <c r="P314" i="2"/>
  <c r="BI310" i="2"/>
  <c r="BH310" i="2"/>
  <c r="BG310" i="2"/>
  <c r="BF310" i="2"/>
  <c r="T310" i="2"/>
  <c r="R310" i="2"/>
  <c r="P310" i="2"/>
  <c r="BI308" i="2"/>
  <c r="BH308" i="2"/>
  <c r="BG308" i="2"/>
  <c r="BF308" i="2"/>
  <c r="T308" i="2"/>
  <c r="R308" i="2"/>
  <c r="P308" i="2"/>
  <c r="BI306" i="2"/>
  <c r="BH306" i="2"/>
  <c r="BG306" i="2"/>
  <c r="BF306" i="2"/>
  <c r="T306" i="2"/>
  <c r="R306" i="2"/>
  <c r="P306" i="2"/>
  <c r="BI304" i="2"/>
  <c r="BH304" i="2"/>
  <c r="BG304" i="2"/>
  <c r="BF304" i="2"/>
  <c r="T304" i="2"/>
  <c r="R304" i="2"/>
  <c r="P304" i="2"/>
  <c r="BI299" i="2"/>
  <c r="BH299" i="2"/>
  <c r="BG299" i="2"/>
  <c r="BF299" i="2"/>
  <c r="T299" i="2"/>
  <c r="R299" i="2"/>
  <c r="P299" i="2"/>
  <c r="BI292" i="2"/>
  <c r="BH292" i="2"/>
  <c r="BG292" i="2"/>
  <c r="BF292" i="2"/>
  <c r="T292" i="2"/>
  <c r="R292" i="2"/>
  <c r="P292" i="2"/>
  <c r="BI286" i="2"/>
  <c r="BH286" i="2"/>
  <c r="BG286" i="2"/>
  <c r="BF286" i="2"/>
  <c r="T286" i="2"/>
  <c r="R286" i="2"/>
  <c r="P286" i="2"/>
  <c r="BI281" i="2"/>
  <c r="BH281" i="2"/>
  <c r="BG281" i="2"/>
  <c r="BF281" i="2"/>
  <c r="T281" i="2"/>
  <c r="R281" i="2"/>
  <c r="P281" i="2"/>
  <c r="BI273" i="2"/>
  <c r="BH273" i="2"/>
  <c r="BG273" i="2"/>
  <c r="BF273" i="2"/>
  <c r="T273" i="2"/>
  <c r="R273" i="2"/>
  <c r="P273" i="2"/>
  <c r="BI268" i="2"/>
  <c r="BH268" i="2"/>
  <c r="BG268" i="2"/>
  <c r="BF268" i="2"/>
  <c r="T268" i="2"/>
  <c r="R268" i="2"/>
  <c r="P268" i="2"/>
  <c r="BI260" i="2"/>
  <c r="BH260" i="2"/>
  <c r="BG260" i="2"/>
  <c r="BF260" i="2"/>
  <c r="T260" i="2"/>
  <c r="R260" i="2"/>
  <c r="P260" i="2"/>
  <c r="BI256" i="2"/>
  <c r="BH256" i="2"/>
  <c r="BG256" i="2"/>
  <c r="BF256" i="2"/>
  <c r="T256" i="2"/>
  <c r="R256" i="2"/>
  <c r="P256" i="2"/>
  <c r="BI252" i="2"/>
  <c r="BH252" i="2"/>
  <c r="BG252" i="2"/>
  <c r="BF252" i="2"/>
  <c r="T252" i="2"/>
  <c r="R252" i="2"/>
  <c r="P252" i="2"/>
  <c r="BI244" i="2"/>
  <c r="BH244" i="2"/>
  <c r="BG244" i="2"/>
  <c r="BF244" i="2"/>
  <c r="T244" i="2"/>
  <c r="R244" i="2"/>
  <c r="P244" i="2"/>
  <c r="BI239" i="2"/>
  <c r="BH239" i="2"/>
  <c r="BG239" i="2"/>
  <c r="BF239" i="2"/>
  <c r="T239" i="2"/>
  <c r="R239" i="2"/>
  <c r="P239" i="2"/>
  <c r="BI235" i="2"/>
  <c r="BH235" i="2"/>
  <c r="BG235" i="2"/>
  <c r="BF235" i="2"/>
  <c r="T235" i="2"/>
  <c r="R235" i="2"/>
  <c r="P235" i="2"/>
  <c r="BI224" i="2"/>
  <c r="BH224" i="2"/>
  <c r="BG224" i="2"/>
  <c r="BF224" i="2"/>
  <c r="T224" i="2"/>
  <c r="R224" i="2"/>
  <c r="P224" i="2"/>
  <c r="BI220" i="2"/>
  <c r="BH220" i="2"/>
  <c r="BG220" i="2"/>
  <c r="BF220" i="2"/>
  <c r="T220" i="2"/>
  <c r="R220" i="2"/>
  <c r="P220" i="2"/>
  <c r="BI218" i="2"/>
  <c r="BH218" i="2"/>
  <c r="BG218" i="2"/>
  <c r="BF218" i="2"/>
  <c r="T218" i="2"/>
  <c r="R218" i="2"/>
  <c r="P218" i="2"/>
  <c r="BI216" i="2"/>
  <c r="BH216" i="2"/>
  <c r="BG216" i="2"/>
  <c r="BF216" i="2"/>
  <c r="T216" i="2"/>
  <c r="R216" i="2"/>
  <c r="P216" i="2"/>
  <c r="BI214" i="2"/>
  <c r="BH214" i="2"/>
  <c r="BG214" i="2"/>
  <c r="BF214" i="2"/>
  <c r="T214" i="2"/>
  <c r="R214" i="2"/>
  <c r="P214" i="2"/>
  <c r="BI212" i="2"/>
  <c r="BH212" i="2"/>
  <c r="BG212" i="2"/>
  <c r="BF212" i="2"/>
  <c r="T212" i="2"/>
  <c r="R212" i="2"/>
  <c r="P212" i="2"/>
  <c r="BI211" i="2"/>
  <c r="BH211" i="2"/>
  <c r="BG211" i="2"/>
  <c r="BF211" i="2"/>
  <c r="T211" i="2"/>
  <c r="R211" i="2"/>
  <c r="P211" i="2"/>
  <c r="BI210" i="2"/>
  <c r="BH210" i="2"/>
  <c r="BG210" i="2"/>
  <c r="BF210" i="2"/>
  <c r="T210" i="2"/>
  <c r="R210" i="2"/>
  <c r="P210" i="2"/>
  <c r="BI208" i="2"/>
  <c r="BH208" i="2"/>
  <c r="BG208" i="2"/>
  <c r="BF208" i="2"/>
  <c r="T208" i="2"/>
  <c r="R208" i="2"/>
  <c r="P208" i="2"/>
  <c r="BI203" i="2"/>
  <c r="BH203" i="2"/>
  <c r="BG203" i="2"/>
  <c r="BF203" i="2"/>
  <c r="T203" i="2"/>
  <c r="T202" i="2"/>
  <c r="T201" i="2" s="1"/>
  <c r="R203" i="2"/>
  <c r="R202" i="2" s="1"/>
  <c r="R201" i="2" s="1"/>
  <c r="P203" i="2"/>
  <c r="P202" i="2"/>
  <c r="P201" i="2" s="1"/>
  <c r="BI200" i="2"/>
  <c r="BH200" i="2"/>
  <c r="BG200" i="2"/>
  <c r="BF200" i="2"/>
  <c r="T200" i="2"/>
  <c r="R200" i="2"/>
  <c r="P200" i="2"/>
  <c r="BI199" i="2"/>
  <c r="BH199" i="2"/>
  <c r="BG199" i="2"/>
  <c r="BF199" i="2"/>
  <c r="T199" i="2"/>
  <c r="R199" i="2"/>
  <c r="P199" i="2"/>
  <c r="BI198" i="2"/>
  <c r="BH198" i="2"/>
  <c r="BG198" i="2"/>
  <c r="BF198" i="2"/>
  <c r="T198" i="2"/>
  <c r="R198" i="2"/>
  <c r="P198" i="2"/>
  <c r="BI197" i="2"/>
  <c r="BH197" i="2"/>
  <c r="BG197" i="2"/>
  <c r="BF197" i="2"/>
  <c r="T197" i="2"/>
  <c r="R197" i="2"/>
  <c r="P197" i="2"/>
  <c r="BI196" i="2"/>
  <c r="BH196" i="2"/>
  <c r="BG196" i="2"/>
  <c r="BF196" i="2"/>
  <c r="T196" i="2"/>
  <c r="R196" i="2"/>
  <c r="P196" i="2"/>
  <c r="BI195" i="2"/>
  <c r="BH195" i="2"/>
  <c r="BG195" i="2"/>
  <c r="BF195" i="2"/>
  <c r="T195" i="2"/>
  <c r="R195" i="2"/>
  <c r="P195" i="2"/>
  <c r="BI189" i="2"/>
  <c r="BH189" i="2"/>
  <c r="BG189" i="2"/>
  <c r="BF189" i="2"/>
  <c r="T189" i="2"/>
  <c r="R189" i="2"/>
  <c r="P189" i="2"/>
  <c r="BI185" i="2"/>
  <c r="BH185" i="2"/>
  <c r="BG185" i="2"/>
  <c r="BF185" i="2"/>
  <c r="T185" i="2"/>
  <c r="R185" i="2"/>
  <c r="P185" i="2"/>
  <c r="BI173" i="2"/>
  <c r="BH173" i="2"/>
  <c r="BG173" i="2"/>
  <c r="BF173" i="2"/>
  <c r="T173" i="2"/>
  <c r="R173" i="2"/>
  <c r="P173" i="2"/>
  <c r="BI166" i="2"/>
  <c r="BH166" i="2"/>
  <c r="BG166" i="2"/>
  <c r="BF166" i="2"/>
  <c r="T166" i="2"/>
  <c r="R166" i="2"/>
  <c r="P166" i="2"/>
  <c r="BI164" i="2"/>
  <c r="BH164" i="2"/>
  <c r="BG164" i="2"/>
  <c r="BF164" i="2"/>
  <c r="T164" i="2"/>
  <c r="R164" i="2"/>
  <c r="P164" i="2"/>
  <c r="BI162" i="2"/>
  <c r="BH162" i="2"/>
  <c r="BG162" i="2"/>
  <c r="BF162" i="2"/>
  <c r="T162" i="2"/>
  <c r="R162" i="2"/>
  <c r="P162" i="2"/>
  <c r="BI159" i="2"/>
  <c r="BH159" i="2"/>
  <c r="BG159" i="2"/>
  <c r="BF159" i="2"/>
  <c r="T159" i="2"/>
  <c r="R159" i="2"/>
  <c r="P159" i="2"/>
  <c r="BI156" i="2"/>
  <c r="BH156" i="2"/>
  <c r="BG156" i="2"/>
  <c r="BF156" i="2"/>
  <c r="T156" i="2"/>
  <c r="R156" i="2"/>
  <c r="P156" i="2"/>
  <c r="BI150" i="2"/>
  <c r="BH150" i="2"/>
  <c r="BG150" i="2"/>
  <c r="BF150" i="2"/>
  <c r="T150" i="2"/>
  <c r="R150" i="2"/>
  <c r="P150" i="2"/>
  <c r="BI144" i="2"/>
  <c r="BH144" i="2"/>
  <c r="BG144" i="2"/>
  <c r="BF144" i="2"/>
  <c r="T144" i="2"/>
  <c r="R144" i="2"/>
  <c r="P144" i="2"/>
  <c r="J137" i="2"/>
  <c r="J136" i="2"/>
  <c r="F136" i="2"/>
  <c r="F134" i="2"/>
  <c r="E132" i="2"/>
  <c r="J92" i="2"/>
  <c r="J91" i="2"/>
  <c r="F91" i="2"/>
  <c r="F89" i="2"/>
  <c r="E87" i="2"/>
  <c r="J18" i="2"/>
  <c r="E18" i="2"/>
  <c r="F137" i="2" s="1"/>
  <c r="J17" i="2"/>
  <c r="J12" i="2"/>
  <c r="J134" i="2" s="1"/>
  <c r="E7" i="2"/>
  <c r="E130" i="2" s="1"/>
  <c r="AS94" i="1"/>
  <c r="L90" i="1"/>
  <c r="AM90" i="1"/>
  <c r="AM89" i="1"/>
  <c r="L89" i="1"/>
  <c r="AM87" i="1"/>
  <c r="L87" i="1"/>
  <c r="L85" i="1"/>
  <c r="L84" i="1"/>
  <c r="J432" i="2"/>
  <c r="BK343" i="2"/>
  <c r="BK210" i="2"/>
  <c r="J438" i="2"/>
  <c r="J382" i="2"/>
  <c r="J256" i="2"/>
  <c r="BK211" i="2"/>
  <c r="BK438" i="2"/>
  <c r="J360" i="2"/>
  <c r="J306" i="2"/>
  <c r="J211" i="2"/>
  <c r="J425" i="2"/>
  <c r="J366" i="2"/>
  <c r="BK268" i="2"/>
  <c r="J199" i="2"/>
  <c r="BK425" i="2"/>
  <c r="BK354" i="2"/>
  <c r="J268" i="2"/>
  <c r="J212" i="2"/>
  <c r="BK442" i="2"/>
  <c r="BK392" i="2"/>
  <c r="BK347" i="2"/>
  <c r="J200" i="2"/>
  <c r="J299" i="2"/>
  <c r="J196" i="3"/>
  <c r="J178" i="3"/>
  <c r="J133" i="3"/>
  <c r="BK183" i="3"/>
  <c r="J145" i="3"/>
  <c r="BK192" i="3"/>
  <c r="BK164" i="3"/>
  <c r="J146" i="3"/>
  <c r="BK205" i="3"/>
  <c r="BK145" i="3"/>
  <c r="BK197" i="3"/>
  <c r="BK170" i="3"/>
  <c r="BK186" i="3"/>
  <c r="J159" i="3"/>
  <c r="BK128" i="3"/>
  <c r="J129" i="3"/>
  <c r="BK123" i="4"/>
  <c r="BK135" i="4"/>
  <c r="BK124" i="4"/>
  <c r="J129" i="4"/>
  <c r="J384" i="2"/>
  <c r="BK203" i="2"/>
  <c r="J442" i="2"/>
  <c r="BK366" i="2"/>
  <c r="BK244" i="2"/>
  <c r="BK159" i="2"/>
  <c r="J386" i="2"/>
  <c r="BK315" i="2"/>
  <c r="BK200" i="2"/>
  <c r="J404" i="2"/>
  <c r="J308" i="2"/>
  <c r="J218" i="2"/>
  <c r="J162" i="2"/>
  <c r="BK414" i="2"/>
  <c r="BK332" i="2"/>
  <c r="J239" i="2"/>
  <c r="J198" i="2"/>
  <c r="BK440" i="2"/>
  <c r="BK384" i="2"/>
  <c r="BK314" i="2"/>
  <c r="BK173" i="2"/>
  <c r="J197" i="3"/>
  <c r="J183" i="3"/>
  <c r="BK139" i="3"/>
  <c r="BK195" i="3"/>
  <c r="BK168" i="3"/>
  <c r="BK132" i="3"/>
  <c r="BK171" i="3"/>
  <c r="BK152" i="3"/>
  <c r="BK133" i="3"/>
  <c r="BK193" i="3"/>
  <c r="BK129" i="3"/>
  <c r="J173" i="3"/>
  <c r="J194" i="3"/>
  <c r="BK161" i="3"/>
  <c r="BK142" i="3"/>
  <c r="J152" i="3"/>
  <c r="BK125" i="4"/>
  <c r="J132" i="4"/>
  <c r="BK140" i="4"/>
  <c r="BK130" i="4"/>
  <c r="J430" i="2"/>
  <c r="BK323" i="2"/>
  <c r="J189" i="2"/>
  <c r="J410" i="2"/>
  <c r="J336" i="2"/>
  <c r="BK224" i="2"/>
  <c r="J444" i="2"/>
  <c r="J390" i="2"/>
  <c r="BK292" i="2"/>
  <c r="J224" i="2"/>
  <c r="BK444" i="2"/>
  <c r="BK371" i="2"/>
  <c r="BK306" i="2"/>
  <c r="BK214" i="2"/>
  <c r="J159" i="2"/>
  <c r="BK374" i="2"/>
  <c r="BK281" i="2"/>
  <c r="BK218" i="2"/>
  <c r="J166" i="2"/>
  <c r="BK423" i="2"/>
  <c r="BK376" i="2"/>
  <c r="J208" i="2"/>
  <c r="BK162" i="2"/>
  <c r="J190" i="3"/>
  <c r="BK172" i="3"/>
  <c r="J202" i="3"/>
  <c r="BK155" i="3"/>
  <c r="BK202" i="3"/>
  <c r="J168" i="3"/>
  <c r="J148" i="3"/>
  <c r="J206" i="3"/>
  <c r="J162" i="3"/>
  <c r="J205" i="3"/>
  <c r="BK176" i="3"/>
  <c r="J156" i="3"/>
  <c r="J179" i="3"/>
  <c r="BK148" i="3"/>
  <c r="J192" i="3"/>
  <c r="BK133" i="4"/>
  <c r="J126" i="4"/>
  <c r="J127" i="4"/>
  <c r="BK127" i="4"/>
  <c r="J122" i="4"/>
  <c r="J406" i="2"/>
  <c r="J304" i="2"/>
  <c r="J450" i="2"/>
  <c r="BK390" i="2"/>
  <c r="J332" i="2"/>
  <c r="J197" i="2"/>
  <c r="J434" i="2"/>
  <c r="J323" i="2"/>
  <c r="BK273" i="2"/>
  <c r="BK436" i="2"/>
  <c r="J374" i="2"/>
  <c r="J310" i="2"/>
  <c r="BK220" i="2"/>
  <c r="BK195" i="2"/>
  <c r="J362" i="2"/>
  <c r="J273" i="2"/>
  <c r="J214" i="2"/>
  <c r="BK150" i="2"/>
  <c r="BK419" i="2"/>
  <c r="J371" i="2"/>
  <c r="BK304" i="2"/>
  <c r="J207" i="3"/>
  <c r="J187" i="3"/>
  <c r="BK173" i="3"/>
  <c r="BK207" i="3"/>
  <c r="BK177" i="3"/>
  <c r="J140" i="3"/>
  <c r="BK189" i="3"/>
  <c r="J150" i="3"/>
  <c r="BK130" i="3"/>
  <c r="BK194" i="3"/>
  <c r="BK140" i="3"/>
  <c r="J188" i="3"/>
  <c r="J165" i="3"/>
  <c r="BK191" i="3"/>
  <c r="BK165" i="3"/>
  <c r="BK136" i="3"/>
  <c r="J160" i="3"/>
  <c r="J140" i="4"/>
  <c r="BK128" i="4"/>
  <c r="BK136" i="4"/>
  <c r="J137" i="4"/>
  <c r="BK421" i="2"/>
  <c r="BK356" i="2"/>
  <c r="J216" i="2"/>
  <c r="J150" i="2"/>
  <c r="BK404" i="2"/>
  <c r="J325" i="2"/>
  <c r="BK212" i="2"/>
  <c r="J440" i="2"/>
  <c r="J368" i="2"/>
  <c r="J286" i="2"/>
  <c r="BK164" i="2"/>
  <c r="J392" i="2"/>
  <c r="J314" i="2"/>
  <c r="J235" i="2"/>
  <c r="J196" i="2"/>
  <c r="J395" i="2"/>
  <c r="BK321" i="2"/>
  <c r="J244" i="2"/>
  <c r="J185" i="2"/>
  <c r="J436" i="2"/>
  <c r="BK386" i="2"/>
  <c r="BK368" i="2"/>
  <c r="J144" i="2"/>
  <c r="BK200" i="3"/>
  <c r="BK181" i="3"/>
  <c r="J136" i="3"/>
  <c r="J186" i="3"/>
  <c r="BK146" i="3"/>
  <c r="J191" i="3"/>
  <c r="BK158" i="3"/>
  <c r="J137" i="3"/>
  <c r="BK196" i="3"/>
  <c r="BK144" i="3"/>
  <c r="BK187" i="3"/>
  <c r="J164" i="3"/>
  <c r="J182" i="3"/>
  <c r="BK160" i="3"/>
  <c r="J144" i="3"/>
  <c r="BK167" i="3"/>
  <c r="J130" i="4"/>
  <c r="J123" i="4"/>
  <c r="J133" i="4"/>
  <c r="BK132" i="4"/>
  <c r="J446" i="2"/>
  <c r="J376" i="2"/>
  <c r="J195" i="2"/>
  <c r="BK430" i="2"/>
  <c r="BK360" i="2"/>
  <c r="BK239" i="2"/>
  <c r="J164" i="2"/>
  <c r="J423" i="2"/>
  <c r="J318" i="2"/>
  <c r="J281" i="2"/>
  <c r="BK189" i="2"/>
  <c r="J419" i="2"/>
  <c r="BK336" i="2"/>
  <c r="J203" i="2"/>
  <c r="J156" i="2"/>
  <c r="BK380" i="2"/>
  <c r="BK286" i="2"/>
  <c r="BK216" i="2"/>
  <c r="BK446" i="2"/>
  <c r="BK395" i="2"/>
  <c r="BK318" i="2"/>
  <c r="BK199" i="2"/>
  <c r="J201" i="3"/>
  <c r="J185" i="3"/>
  <c r="BK156" i="3"/>
  <c r="BK190" i="3"/>
  <c r="J153" i="3"/>
  <c r="J130" i="3"/>
  <c r="BK159" i="3"/>
  <c r="BK143" i="3"/>
  <c r="BK204" i="3"/>
  <c r="BK154" i="3"/>
  <c r="J189" i="3"/>
  <c r="BK162" i="3"/>
  <c r="J170" i="3"/>
  <c r="BK153" i="3"/>
  <c r="J172" i="3"/>
  <c r="BK139" i="4"/>
  <c r="BK129" i="4"/>
  <c r="J135" i="4"/>
  <c r="J139" i="4"/>
  <c r="J427" i="2"/>
  <c r="J315" i="2"/>
  <c r="BK198" i="2"/>
  <c r="J417" i="2"/>
  <c r="J354" i="2"/>
  <c r="J210" i="2"/>
  <c r="BK432" i="2"/>
  <c r="J321" i="2"/>
  <c r="BK256" i="2"/>
  <c r="BK448" i="2"/>
  <c r="J380" i="2"/>
  <c r="J347" i="2"/>
  <c r="BK252" i="2"/>
  <c r="BK166" i="2"/>
  <c r="BK406" i="2"/>
  <c r="J292" i="2"/>
  <c r="BK235" i="2"/>
  <c r="BK196" i="2"/>
  <c r="BK434" i="2"/>
  <c r="BK382" i="2"/>
  <c r="BK310" i="2"/>
  <c r="BK156" i="2"/>
  <c r="J193" i="3"/>
  <c r="BK174" i="3"/>
  <c r="BK206" i="3"/>
  <c r="J181" i="3"/>
  <c r="BK137" i="3"/>
  <c r="BK185" i="3"/>
  <c r="J155" i="3"/>
  <c r="J132" i="3"/>
  <c r="J174" i="3"/>
  <c r="J210" i="3"/>
  <c r="BK179" i="3"/>
  <c r="J158" i="3"/>
  <c r="J171" i="3"/>
  <c r="BK150" i="3"/>
  <c r="J195" i="3"/>
  <c r="J131" i="4"/>
  <c r="BK137" i="4"/>
  <c r="J128" i="4"/>
  <c r="BK131" i="4"/>
  <c r="J124" i="4"/>
  <c r="J448" i="2"/>
  <c r="BK308" i="2"/>
  <c r="J173" i="2"/>
  <c r="J414" i="2"/>
  <c r="J343" i="2"/>
  <c r="J220" i="2"/>
  <c r="BK144" i="2"/>
  <c r="BK417" i="2"/>
  <c r="BK299" i="2"/>
  <c r="J252" i="2"/>
  <c r="J421" i="2"/>
  <c r="J356" i="2"/>
  <c r="BK260" i="2"/>
  <c r="BK197" i="2"/>
  <c r="BK427" i="2"/>
  <c r="BK325" i="2"/>
  <c r="J260" i="2"/>
  <c r="BK208" i="2"/>
  <c r="BK450" i="2"/>
  <c r="BK410" i="2"/>
  <c r="BK362" i="2"/>
  <c r="BK185" i="2"/>
  <c r="BK210" i="3"/>
  <c r="BK188" i="3"/>
  <c r="J177" i="3"/>
  <c r="J128" i="3"/>
  <c r="BK182" i="3"/>
  <c r="J142" i="3"/>
  <c r="J176" i="3"/>
  <c r="J139" i="3"/>
  <c r="BK201" i="3"/>
  <c r="J161" i="3"/>
  <c r="J204" i="3"/>
  <c r="BK178" i="3"/>
  <c r="J200" i="3"/>
  <c r="J167" i="3"/>
  <c r="J143" i="3"/>
  <c r="J154" i="3"/>
  <c r="J136" i="4"/>
  <c r="J125" i="4"/>
  <c r="BK122" i="4"/>
  <c r="BK126" i="4"/>
  <c r="P143" i="2" l="1"/>
  <c r="P142" i="2" s="1"/>
  <c r="P188" i="2"/>
  <c r="BK207" i="2"/>
  <c r="J207" i="2"/>
  <c r="J105" i="2"/>
  <c r="P213" i="2"/>
  <c r="BK238" i="2"/>
  <c r="J238" i="2" s="1"/>
  <c r="J109" i="2" s="1"/>
  <c r="BK303" i="2"/>
  <c r="J303" i="2" s="1"/>
  <c r="J111" i="2" s="1"/>
  <c r="BK331" i="2"/>
  <c r="J331" i="2" s="1"/>
  <c r="J116" i="2" s="1"/>
  <c r="P379" i="2"/>
  <c r="BK429" i="2"/>
  <c r="J429" i="2"/>
  <c r="J119" i="2" s="1"/>
  <c r="T429" i="2"/>
  <c r="BK143" i="2"/>
  <c r="R172" i="2"/>
  <c r="T223" i="2"/>
  <c r="R267" i="2"/>
  <c r="R331" i="2"/>
  <c r="P416" i="2"/>
  <c r="T437" i="2"/>
  <c r="BK127" i="3"/>
  <c r="T127" i="3"/>
  <c r="R131" i="3"/>
  <c r="P163" i="3"/>
  <c r="R175" i="3"/>
  <c r="P199" i="3"/>
  <c r="BK172" i="2"/>
  <c r="J172" i="2" s="1"/>
  <c r="J100" i="2" s="1"/>
  <c r="P223" i="2"/>
  <c r="P267" i="2"/>
  <c r="P313" i="2"/>
  <c r="P312" i="2" s="1"/>
  <c r="T313" i="2"/>
  <c r="T312" i="2"/>
  <c r="T317" i="2"/>
  <c r="R379" i="2"/>
  <c r="R437" i="2"/>
  <c r="R127" i="3"/>
  <c r="R126" i="3"/>
  <c r="R125" i="3" s="1"/>
  <c r="P131" i="3"/>
  <c r="BK163" i="3"/>
  <c r="J163" i="3" s="1"/>
  <c r="J101" i="3" s="1"/>
  <c r="P175" i="3"/>
  <c r="BK199" i="3"/>
  <c r="J199" i="3"/>
  <c r="J104" i="3" s="1"/>
  <c r="P172" i="2"/>
  <c r="T207" i="2"/>
  <c r="R213" i="2"/>
  <c r="R238" i="2"/>
  <c r="T303" i="2"/>
  <c r="P331" i="2"/>
  <c r="BK416" i="2"/>
  <c r="J416" i="2" s="1"/>
  <c r="J118" i="2" s="1"/>
  <c r="BK437" i="2"/>
  <c r="J437" i="2" s="1"/>
  <c r="J120" i="2" s="1"/>
  <c r="BK135" i="3"/>
  <c r="J135" i="3" s="1"/>
  <c r="J100" i="3" s="1"/>
  <c r="BK184" i="3"/>
  <c r="J184" i="3" s="1"/>
  <c r="J103" i="3" s="1"/>
  <c r="R199" i="3"/>
  <c r="R143" i="2"/>
  <c r="R142" i="2"/>
  <c r="R188" i="2"/>
  <c r="BK223" i="2"/>
  <c r="J223" i="2" s="1"/>
  <c r="J108" i="2" s="1"/>
  <c r="BK267" i="2"/>
  <c r="J267" i="2" s="1"/>
  <c r="J110" i="2" s="1"/>
  <c r="BK313" i="2"/>
  <c r="J313" i="2"/>
  <c r="J113" i="2"/>
  <c r="R313" i="2"/>
  <c r="R312" i="2"/>
  <c r="R317" i="2"/>
  <c r="T379" i="2"/>
  <c r="P437" i="2"/>
  <c r="T135" i="3"/>
  <c r="T175" i="3"/>
  <c r="T199" i="3"/>
  <c r="BK121" i="4"/>
  <c r="J121" i="4"/>
  <c r="J98" i="4" s="1"/>
  <c r="T172" i="2"/>
  <c r="T213" i="2"/>
  <c r="T238" i="2"/>
  <c r="R303" i="2"/>
  <c r="T331" i="2"/>
  <c r="R416" i="2"/>
  <c r="R429" i="2"/>
  <c r="P127" i="3"/>
  <c r="BK131" i="3"/>
  <c r="J131" i="3"/>
  <c r="J99" i="3" s="1"/>
  <c r="T131" i="3"/>
  <c r="R163" i="3"/>
  <c r="P184" i="3"/>
  <c r="T143" i="2"/>
  <c r="T142" i="2" s="1"/>
  <c r="T188" i="2"/>
  <c r="R207" i="2"/>
  <c r="R206" i="2" s="1"/>
  <c r="BK213" i="2"/>
  <c r="J213" i="2"/>
  <c r="J106" i="2" s="1"/>
  <c r="P238" i="2"/>
  <c r="P303" i="2"/>
  <c r="BK317" i="2"/>
  <c r="J317" i="2"/>
  <c r="J115" i="2" s="1"/>
  <c r="P135" i="3"/>
  <c r="T163" i="3"/>
  <c r="R184" i="3"/>
  <c r="BK134" i="4"/>
  <c r="J134" i="4" s="1"/>
  <c r="J99" i="4" s="1"/>
  <c r="BK188" i="2"/>
  <c r="J188" i="2" s="1"/>
  <c r="J101" i="2" s="1"/>
  <c r="P207" i="2"/>
  <c r="P206" i="2" s="1"/>
  <c r="R223" i="2"/>
  <c r="R222" i="2" s="1"/>
  <c r="T267" i="2"/>
  <c r="P317" i="2"/>
  <c r="BK379" i="2"/>
  <c r="J379" i="2"/>
  <c r="J117" i="2"/>
  <c r="T416" i="2"/>
  <c r="P429" i="2"/>
  <c r="R135" i="3"/>
  <c r="BK175" i="3"/>
  <c r="J175" i="3"/>
  <c r="J102" i="3" s="1"/>
  <c r="T184" i="3"/>
  <c r="P121" i="4"/>
  <c r="R121" i="4"/>
  <c r="T121" i="4"/>
  <c r="P134" i="4"/>
  <c r="R134" i="4"/>
  <c r="T134" i="4"/>
  <c r="BK202" i="2"/>
  <c r="J202" i="2" s="1"/>
  <c r="J103" i="2" s="1"/>
  <c r="BK209" i="3"/>
  <c r="J209" i="3"/>
  <c r="J105" i="3" s="1"/>
  <c r="F37" i="4"/>
  <c r="BD97" i="1"/>
  <c r="J34" i="4"/>
  <c r="AW97" i="1" s="1"/>
  <c r="F36" i="4"/>
  <c r="BC97" i="1" s="1"/>
  <c r="F34" i="4"/>
  <c r="BA97" i="1" s="1"/>
  <c r="F35" i="4"/>
  <c r="BB97" i="1"/>
  <c r="E109" i="4"/>
  <c r="BE128" i="4"/>
  <c r="BE129" i="4"/>
  <c r="BE131" i="4"/>
  <c r="J127" i="3"/>
  <c r="J98" i="3" s="1"/>
  <c r="J89" i="4"/>
  <c r="BE125" i="4"/>
  <c r="BE135" i="4"/>
  <c r="BE123" i="4"/>
  <c r="BE140" i="4"/>
  <c r="F92" i="4"/>
  <c r="BE124" i="4"/>
  <c r="BE127" i="4"/>
  <c r="BE133" i="4"/>
  <c r="BE136" i="4"/>
  <c r="BE139" i="4"/>
  <c r="BE122" i="4"/>
  <c r="BE126" i="4"/>
  <c r="BE130" i="4"/>
  <c r="BE132" i="4"/>
  <c r="BE137" i="4"/>
  <c r="F34" i="3"/>
  <c r="BA96" i="1"/>
  <c r="BA94" i="1" s="1"/>
  <c r="W30" i="1" s="1"/>
  <c r="F36" i="3"/>
  <c r="BC96" i="1"/>
  <c r="F37" i="3"/>
  <c r="BD96" i="1" s="1"/>
  <c r="F35" i="3"/>
  <c r="BB96" i="1" s="1"/>
  <c r="J34" i="3"/>
  <c r="AW96" i="1"/>
  <c r="F92" i="3"/>
  <c r="BE156" i="3"/>
  <c r="BE158" i="3"/>
  <c r="BE164" i="3"/>
  <c r="BE165" i="3"/>
  <c r="BE183" i="3"/>
  <c r="BE185" i="3"/>
  <c r="BE197" i="3"/>
  <c r="BK201" i="2"/>
  <c r="J201" i="2"/>
  <c r="J102" i="2"/>
  <c r="E85" i="3"/>
  <c r="BE130" i="3"/>
  <c r="BE132" i="3"/>
  <c r="BE139" i="3"/>
  <c r="BE146" i="3"/>
  <c r="BE173" i="3"/>
  <c r="BE174" i="3"/>
  <c r="BE176" i="3"/>
  <c r="BE177" i="3"/>
  <c r="BE187" i="3"/>
  <c r="BE190" i="3"/>
  <c r="BE202" i="3"/>
  <c r="J89" i="3"/>
  <c r="BE128" i="3"/>
  <c r="BE129" i="3"/>
  <c r="BE136" i="3"/>
  <c r="BE137" i="3"/>
  <c r="BE152" i="3"/>
  <c r="BE153" i="3"/>
  <c r="BE159" i="3"/>
  <c r="BE160" i="3"/>
  <c r="BE161" i="3"/>
  <c r="BE168" i="3"/>
  <c r="BE195" i="3"/>
  <c r="BE196" i="3"/>
  <c r="BE200" i="3"/>
  <c r="BE201" i="3"/>
  <c r="J143" i="2"/>
  <c r="J99" i="2"/>
  <c r="BE133" i="3"/>
  <c r="BE148" i="3"/>
  <c r="BE150" i="3"/>
  <c r="BE178" i="3"/>
  <c r="BE179" i="3"/>
  <c r="BE181" i="3"/>
  <c r="BE182" i="3"/>
  <c r="BE188" i="3"/>
  <c r="J91" i="3"/>
  <c r="BE142" i="3"/>
  <c r="BE145" i="3"/>
  <c r="BE170" i="3"/>
  <c r="BE143" i="3"/>
  <c r="BE144" i="3"/>
  <c r="BE162" i="3"/>
  <c r="BE167" i="3"/>
  <c r="BE172" i="3"/>
  <c r="BE191" i="3"/>
  <c r="BE192" i="3"/>
  <c r="BE193" i="3"/>
  <c r="BE194" i="3"/>
  <c r="BE204" i="3"/>
  <c r="BK206" i="2"/>
  <c r="J206" i="2"/>
  <c r="J104" i="2"/>
  <c r="BE140" i="3"/>
  <c r="BE154" i="3"/>
  <c r="BE155" i="3"/>
  <c r="BE171" i="3"/>
  <c r="BE186" i="3"/>
  <c r="BE189" i="3"/>
  <c r="BE205" i="3"/>
  <c r="BE206" i="3"/>
  <c r="BE207" i="3"/>
  <c r="BE210" i="3"/>
  <c r="F34" i="2"/>
  <c r="BA95" i="1"/>
  <c r="F35" i="2"/>
  <c r="BB95" i="1" s="1"/>
  <c r="J34" i="2"/>
  <c r="AW95" i="1"/>
  <c r="F36" i="2"/>
  <c r="BC95" i="1" s="1"/>
  <c r="BC94" i="1" s="1"/>
  <c r="AY94" i="1" s="1"/>
  <c r="F37" i="2"/>
  <c r="BD95" i="1" s="1"/>
  <c r="E85" i="2"/>
  <c r="BE164" i="2"/>
  <c r="BE166" i="2"/>
  <c r="BE197" i="2"/>
  <c r="BE198" i="2"/>
  <c r="BE200" i="2"/>
  <c r="BE239" i="2"/>
  <c r="BE308" i="2"/>
  <c r="BE332" i="2"/>
  <c r="BE366" i="2"/>
  <c r="BE406" i="2"/>
  <c r="BE427" i="2"/>
  <c r="BE432" i="2"/>
  <c r="BE438" i="2"/>
  <c r="BE448" i="2"/>
  <c r="F92" i="2"/>
  <c r="BE195" i="2"/>
  <c r="BE211" i="2"/>
  <c r="BE286" i="2"/>
  <c r="BE299" i="2"/>
  <c r="BE310" i="2"/>
  <c r="BE315" i="2"/>
  <c r="BE318" i="2"/>
  <c r="BE323" i="2"/>
  <c r="BE356" i="2"/>
  <c r="BE360" i="2"/>
  <c r="BE371" i="2"/>
  <c r="BE382" i="2"/>
  <c r="BE392" i="2"/>
  <c r="BE404" i="2"/>
  <c r="BE410" i="2"/>
  <c r="BE417" i="2"/>
  <c r="BE419" i="2"/>
  <c r="BE423" i="2"/>
  <c r="BE436" i="2"/>
  <c r="J89" i="2"/>
  <c r="BE189" i="2"/>
  <c r="BE216" i="2"/>
  <c r="BE256" i="2"/>
  <c r="BE304" i="2"/>
  <c r="BE325" i="2"/>
  <c r="BE362" i="2"/>
  <c r="BE368" i="2"/>
  <c r="BE390" i="2"/>
  <c r="BE434" i="2"/>
  <c r="BE442" i="2"/>
  <c r="BE144" i="2"/>
  <c r="BE150" i="2"/>
  <c r="BE156" i="2"/>
  <c r="BE159" i="2"/>
  <c r="BE162" i="2"/>
  <c r="BE210" i="2"/>
  <c r="BE212" i="2"/>
  <c r="BE220" i="2"/>
  <c r="BE224" i="2"/>
  <c r="BE244" i="2"/>
  <c r="BE260" i="2"/>
  <c r="BE273" i="2"/>
  <c r="BE281" i="2"/>
  <c r="BE292" i="2"/>
  <c r="BE314" i="2"/>
  <c r="BE343" i="2"/>
  <c r="BE347" i="2"/>
  <c r="BE384" i="2"/>
  <c r="BE395" i="2"/>
  <c r="BE414" i="2"/>
  <c r="BE421" i="2"/>
  <c r="BE430" i="2"/>
  <c r="BE446" i="2"/>
  <c r="BE173" i="2"/>
  <c r="BE196" i="2"/>
  <c r="BE203" i="2"/>
  <c r="BE208" i="2"/>
  <c r="BE218" i="2"/>
  <c r="BE252" i="2"/>
  <c r="BE268" i="2"/>
  <c r="BE374" i="2"/>
  <c r="BE376" i="2"/>
  <c r="BE380" i="2"/>
  <c r="BE386" i="2"/>
  <c r="BE440" i="2"/>
  <c r="BE450" i="2"/>
  <c r="BE185" i="2"/>
  <c r="BE199" i="2"/>
  <c r="BE214" i="2"/>
  <c r="BE235" i="2"/>
  <c r="BE306" i="2"/>
  <c r="BE321" i="2"/>
  <c r="BE336" i="2"/>
  <c r="BE354" i="2"/>
  <c r="BE425" i="2"/>
  <c r="BE444" i="2"/>
  <c r="BK316" i="2" l="1"/>
  <c r="J316" i="2" s="1"/>
  <c r="J114" i="2" s="1"/>
  <c r="R120" i="4"/>
  <c r="R119" i="4"/>
  <c r="T126" i="3"/>
  <c r="T125" i="3"/>
  <c r="T222" i="2"/>
  <c r="P316" i="2"/>
  <c r="T206" i="2"/>
  <c r="BK126" i="3"/>
  <c r="BK125" i="3" s="1"/>
  <c r="J125" i="3" s="1"/>
  <c r="J30" i="3" s="1"/>
  <c r="AG96" i="1" s="1"/>
  <c r="AN96" i="1" s="1"/>
  <c r="P120" i="4"/>
  <c r="P119" i="4" s="1"/>
  <c r="AU97" i="1" s="1"/>
  <c r="T316" i="2"/>
  <c r="P222" i="2"/>
  <c r="P141" i="2"/>
  <c r="P140" i="2" s="1"/>
  <c r="AU95" i="1" s="1"/>
  <c r="T120" i="4"/>
  <c r="T119" i="4" s="1"/>
  <c r="P126" i="3"/>
  <c r="P125" i="3"/>
  <c r="AU96" i="1" s="1"/>
  <c r="R316" i="2"/>
  <c r="R141" i="2" s="1"/>
  <c r="R140" i="2" s="1"/>
  <c r="BK222" i="2"/>
  <c r="J222" i="2" s="1"/>
  <c r="J107" i="2" s="1"/>
  <c r="BK142" i="2"/>
  <c r="J142" i="2" s="1"/>
  <c r="J98" i="2" s="1"/>
  <c r="BK312" i="2"/>
  <c r="J312" i="2"/>
  <c r="J112" i="2"/>
  <c r="BK120" i="4"/>
  <c r="BK119" i="4"/>
  <c r="J119" i="4"/>
  <c r="J30" i="4" s="1"/>
  <c r="AG97" i="1" s="1"/>
  <c r="F33" i="4"/>
  <c r="AZ97" i="1"/>
  <c r="J33" i="4"/>
  <c r="AV97" i="1" s="1"/>
  <c r="AT97" i="1" s="1"/>
  <c r="BD94" i="1"/>
  <c r="W33" i="1"/>
  <c r="BB94" i="1"/>
  <c r="AX94" i="1"/>
  <c r="F33" i="3"/>
  <c r="AZ96" i="1"/>
  <c r="J33" i="3"/>
  <c r="AV96" i="1"/>
  <c r="AT96" i="1"/>
  <c r="W32" i="1"/>
  <c r="AW94" i="1"/>
  <c r="AK30" i="1"/>
  <c r="W31" i="1"/>
  <c r="J33" i="2"/>
  <c r="AV95" i="1" s="1"/>
  <c r="AT95" i="1" s="1"/>
  <c r="F33" i="2"/>
  <c r="AZ95" i="1" s="1"/>
  <c r="AN97" i="1" l="1"/>
  <c r="BK141" i="2"/>
  <c r="BK140" i="2" s="1"/>
  <c r="J140" i="2" s="1"/>
  <c r="J30" i="2" s="1"/>
  <c r="AG95" i="1" s="1"/>
  <c r="T141" i="2"/>
  <c r="T140" i="2" s="1"/>
  <c r="J126" i="3"/>
  <c r="J97" i="3"/>
  <c r="J96" i="3"/>
  <c r="J96" i="4"/>
  <c r="J120" i="4"/>
  <c r="J97" i="4" s="1"/>
  <c r="AU94" i="1"/>
  <c r="J39" i="4"/>
  <c r="AZ94" i="1"/>
  <c r="AV94" i="1"/>
  <c r="AT94" i="1" s="1"/>
  <c r="J96" i="2"/>
  <c r="J141" i="2"/>
  <c r="J97" i="2" s="1"/>
  <c r="J39" i="3"/>
  <c r="W29" i="1"/>
  <c r="J39" i="2"/>
  <c r="AK29" i="1" l="1"/>
  <c r="AN95" i="1"/>
  <c r="AG94" i="1"/>
  <c r="AK26" i="1" l="1"/>
  <c r="AK35" i="1" s="1"/>
  <c r="AN94" i="1"/>
</calcChain>
</file>

<file path=xl/sharedStrings.xml><?xml version="1.0" encoding="utf-8"?>
<sst xmlns="http://schemas.openxmlformats.org/spreadsheetml/2006/main" count="5199" uniqueCount="972">
  <si>
    <t>Export Komplet</t>
  </si>
  <si>
    <t/>
  </si>
  <si>
    <t>2.0</t>
  </si>
  <si>
    <t>ZAMOK</t>
  </si>
  <si>
    <t>False</t>
  </si>
  <si>
    <t>{a83bdcd2-139f-4031-82e5-3bb02ec8e3f3}</t>
  </si>
  <si>
    <t>0,01</t>
  </si>
  <si>
    <t>21</t>
  </si>
  <si>
    <t>12</t>
  </si>
  <si>
    <t>REKAPITULACE STAVBY</t>
  </si>
  <si>
    <t>v ---  níže se nacházejí doplnkové a pomocné údaje k sestavám  --- v</t>
  </si>
  <si>
    <t>Návod na vyplnění</t>
  </si>
  <si>
    <t>0,001</t>
  </si>
  <si>
    <t>Kód:</t>
  </si>
  <si>
    <t>2014-088-1_SFDI_3et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</si>
  <si>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</si>
  <si>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</si>
  <si>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III/2444 a III/0105A Přezletice, průtah - III. etapa</t>
  </si>
  <si>
    <t>KSO:</t>
  </si>
  <si>
    <t>CC-CZ:</t>
  </si>
  <si>
    <t>Místo:</t>
  </si>
  <si>
    <t xml:space="preserve"> </t>
  </si>
  <si>
    <t>Datum:</t>
  </si>
  <si>
    <t>10. 7. 2025</t>
  </si>
  <si>
    <t>Zadavatel:</t>
  </si>
  <si>
    <t>IČ:</t>
  </si>
  <si>
    <t>KSÚS středočeského kraje, Obec Přezletice</t>
  </si>
  <si>
    <t>DIČ:</t>
  </si>
  <si>
    <t>Uchazeč:</t>
  </si>
  <si>
    <t>Vyplň údaj</t>
  </si>
  <si>
    <t>Projektant:</t>
  </si>
  <si>
    <t>27086135</t>
  </si>
  <si>
    <t>CR Project s.r.o.</t>
  </si>
  <si>
    <t>CZ27086135</t>
  </si>
  <si>
    <t>True</t>
  </si>
  <si>
    <t>Zpracovatel:</t>
  </si>
  <si>
    <t>0,1</t>
  </si>
  <si>
    <t>Josef Nentwich</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</si>
  <si>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</si>
  <si>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</si>
  <si>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</si>
  <si>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</si>
  <si>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</si>
  <si>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</si>
  <si>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</si>
  <si>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</si>
  <si>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</si>
  <si>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</si>
  <si>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</si>
  <si>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</si>
  <si>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</si>
  <si>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</si>
  <si>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</si>
  <si>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</si>
  <si>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</si>
  <si>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</si>
  <si>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</si>
  <si>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</si>
  <si>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</si>
  <si>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</si>
  <si>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</si>
  <si>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</si>
  <si>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</si>
  <si>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</si>
  <si>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</si>
  <si>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</si>
  <si>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</si>
  <si>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</si>
  <si>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</si>
  <si>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</si>
  <si>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</si>
  <si>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</si>
  <si>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</si>
  <si>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</si>
  <si>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</si>
  <si>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</si>
  <si>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</si>
  <si>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</si>
  <si>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</si>
  <si>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</si>
  <si>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</si>
  <si>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</si>
  <si>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</si>
  <si>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</si>
  <si>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</si>
  <si>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SO.102.2-III</t>
  </si>
  <si>
    <t>SO.102.2-III - Chodníky, vjezdy a zeleň</t>
  </si>
  <si>
    <t>STA</t>
  </si>
  <si>
    <t>1</t>
  </si>
  <si>
    <t>{e7086ebb-d8cd-4453-b023-9eebc2523b7a}</t>
  </si>
  <si>
    <t>2</t>
  </si>
  <si>
    <t>ZELEŇ</t>
  </si>
  <si>
    <t>Návrh zeleně průtahu obcí Přezletice</t>
  </si>
  <si>
    <t>{70fcd862-7651-400f-8f4b-f3aa9a197b27}</t>
  </si>
  <si>
    <t>VoN.2</t>
  </si>
  <si>
    <t>Vedlejší a ostatní náklady</t>
  </si>
  <si>
    <t>VON</t>
  </si>
  <si>
    <t>{3ba0f0cf-bb89-41c6-8f7d-4a6cfa3501b7}</t>
  </si>
  <si>
    <t>KRYCÍ LIST SOUPISU PRACÍ</t>
  </si>
  <si>
    <t>Objekt:</t>
  </si>
  <si>
    <t>SO.102.2-III - SO.102.2-III - Chodníky, vjezdy a zeleň</t>
  </si>
  <si>
    <t>REKAPITULACE ČLENĚNÍ SOUPISU PRACÍ</t>
  </si>
  <si>
    <t>Kód dílu - Popis</t>
  </si>
  <si>
    <t>Cena celkem [CZK]</t>
  </si>
  <si>
    <t>Náklady ze soupisu prací</t>
  </si>
  <si>
    <t>-1</t>
  </si>
  <si>
    <t>HSV - Práce a dodávky HSV</t>
  </si>
  <si>
    <t xml:space="preserve">    1 - Zemní práce</t>
  </si>
  <si>
    <t xml:space="preserve">      R10 - Společné zemní práce</t>
  </si>
  <si>
    <t xml:space="preserve">      R11 - Zemní práce pro komunikace</t>
  </si>
  <si>
    <t xml:space="preserve">      R13 - Odstranění zeleně</t>
  </si>
  <si>
    <t xml:space="preserve">    2 - Zakládání</t>
  </si>
  <si>
    <t xml:space="preserve">      R23 - Hydroizolace objektů</t>
  </si>
  <si>
    <t xml:space="preserve">    3 - Svislé a kompletní konstrukce</t>
  </si>
  <si>
    <t xml:space="preserve">      R32 - Ochranné prvky a mobiliář</t>
  </si>
  <si>
    <t xml:space="preserve">      R34 - Zábradlí, oplocení</t>
  </si>
  <si>
    <t xml:space="preserve">    5 - Komunikace</t>
  </si>
  <si>
    <t xml:space="preserve">      R50 - Podkladní vrstvy</t>
  </si>
  <si>
    <t xml:space="preserve">      R55 - Pojížděná komunikace - zámková dlažba</t>
  </si>
  <si>
    <t xml:space="preserve">      R56 - Komunikace pro pěší ze zámkové dlažby</t>
  </si>
  <si>
    <t xml:space="preserve">      R57 - Komunikace pro pěší - asfalt</t>
  </si>
  <si>
    <t xml:space="preserve">    8 - Trubní vedení</t>
  </si>
  <si>
    <t xml:space="preserve">      R80 - Společné práce pro trubní vedení</t>
  </si>
  <si>
    <t xml:space="preserve">    9 - Ostatní konstrukce a práce-bourání</t>
  </si>
  <si>
    <t xml:space="preserve">      R90 - Společné práce pro bourání a konstrukce</t>
  </si>
  <si>
    <t xml:space="preserve">      R95 - Osazení obrub, linek a palisád</t>
  </si>
  <si>
    <t xml:space="preserve">      R96 - Bourání konstrukcí vozovek</t>
  </si>
  <si>
    <t xml:space="preserve">      R97 - Ostatní bourací práce</t>
  </si>
  <si>
    <t xml:space="preserve">      R99 - Svislé dopravní značení</t>
  </si>
  <si>
    <t xml:space="preserve">      99 - Přesuny hmot a sutí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</si>
  <si>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</si>
  <si>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</si>
  <si>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</si>
  <si>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</si>
  <si>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</si>
  <si>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</si>
  <si>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</si>
  <si>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</si>
  <si>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</si>
  <si>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</si>
  <si>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</si>
  <si>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</si>
  <si>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</si>
  <si>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</si>
  <si>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</si>
  <si>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</si>
  <si>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</si>
  <si>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</si>
  <si>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</si>
  <si>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</si>
  <si>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167151101</t>
  </si>
  <si>
    <t>Nakládání výkopku z hornin třídy těžitelnosti I skupiny 1 až 3 do 100 m3</t>
  </si>
  <si>
    <t>m3</t>
  </si>
  <si>
    <t>CS ÚRS 2025 02</t>
  </si>
  <si>
    <t>4</t>
  </si>
  <si>
    <t>3</t>
  </si>
  <si>
    <t>-536395645</t>
  </si>
  <si>
    <t>VV</t>
  </si>
  <si>
    <t>Nakládání na mezideponii pro násypy, zásypy a zpětné použití ornice:</t>
  </si>
  <si>
    <t>0,250*1615,0 "- ornice"</t>
  </si>
  <si>
    <t>Nakládání na mezideponii pro odvoz na skládku nebo deponii:</t>
  </si>
  <si>
    <t>518,125-0,250*1615,0 "- přebytečná ornice - odvoz na deponii investora"</t>
  </si>
  <si>
    <t>Součet</t>
  </si>
  <si>
    <t>1626511R2</t>
  </si>
  <si>
    <t>Vodorovné přemístění výkopku/sypaniny z horniny třídy těžitelnosti I skupiny 1 až 3 na deponii</t>
  </si>
  <si>
    <t>-1079881718</t>
  </si>
  <si>
    <t>Dovoz materiálu na mezideponii pro další použití</t>
  </si>
  <si>
    <t>518,125 "- ornice"</t>
  </si>
  <si>
    <t>Dovoz materiálu z mezideponie na místo použití</t>
  </si>
  <si>
    <t>1626511R5</t>
  </si>
  <si>
    <t>Vodorovné přemístění výkopku/sypaniny z horniny třídy těžitelnosti I skupiny 1 až 3 na deponii investora</t>
  </si>
  <si>
    <t>1960490021</t>
  </si>
  <si>
    <t>odvoz přebytečné ornice na deponii investora</t>
  </si>
  <si>
    <t>1627511R7</t>
  </si>
  <si>
    <t>Vodorovné přemístění výkopku/sypaniny z horniny třídy těžitelnosti I skupiny 1 až 3 na skládku</t>
  </si>
  <si>
    <t>-1992754717</t>
  </si>
  <si>
    <t>Odvoz přebytečného výkopku na skládku:</t>
  </si>
  <si>
    <t>311,041 "- z odkopů pro komunikace"</t>
  </si>
  <si>
    <t>5</t>
  </si>
  <si>
    <t>171201201</t>
  </si>
  <si>
    <t>Uložení sypaniny na skládky nebo meziskládky</t>
  </si>
  <si>
    <t>566473391</t>
  </si>
  <si>
    <t>311,041 "- viz. položka č. 1627511xx - Vodorovné přemístění na skládku"</t>
  </si>
  <si>
    <t>6</t>
  </si>
  <si>
    <t>1712012R01</t>
  </si>
  <si>
    <t>Poplatek za uložení na skládce (skládkovné) zeminy a kamení kód odpadu 17 05 04</t>
  </si>
  <si>
    <t>t</t>
  </si>
  <si>
    <t>588301033</t>
  </si>
  <si>
    <t>311,041*1,75 "- viz. položka č. 1627511xx - Vodorovné přemístění na skládku"</t>
  </si>
  <si>
    <t>7</t>
  </si>
  <si>
    <t>181152302</t>
  </si>
  <si>
    <t>Úprava pláně pro silnice a dálnice v zářezech se zhutněním</t>
  </si>
  <si>
    <t>m2</t>
  </si>
  <si>
    <t>-1848472522</t>
  </si>
  <si>
    <t>Pro komunikace a zpevněné plochy:</t>
  </si>
  <si>
    <t>368,0*1,18 "- komunikace pro pěší - zámk. dlažba"</t>
  </si>
  <si>
    <t>31,0*1,18 "- komunikace pro pěší - asfalt"</t>
  </si>
  <si>
    <t>291,0*1,18 "- pojížděné plochy - zámk. dlažba"</t>
  </si>
  <si>
    <t>R11</t>
  </si>
  <si>
    <t>Zemní práce pro komunikace</t>
  </si>
  <si>
    <t>8</t>
  </si>
  <si>
    <t>122252205</t>
  </si>
  <si>
    <t>Odkopávky a prokopávky nezapažené pro silnice a dálnice v hornině třídy těžitelnosti I objem do 1000 m3 strojně</t>
  </si>
  <si>
    <t>273170941</t>
  </si>
  <si>
    <t>Odkop pro komunikace a zpevněné plochy:</t>
  </si>
  <si>
    <t>0,050*368,0*1,05 "- komunikace pro pěší - zámk. dlažba"</t>
  </si>
  <si>
    <t>0,050*31,0*1,05 "- komunikace pro pěší - zámk. dlažba"</t>
  </si>
  <si>
    <t>0,150*291,0*1,05 "- pojížděné plochy - zámk. dlažba"</t>
  </si>
  <si>
    <t>Mezisoučet</t>
  </si>
  <si>
    <t>Odkop pro výměnu podloží:</t>
  </si>
  <si>
    <t>0,300*368,0*1,18 "- komunikace pro pěší - zámk. dlažba"</t>
  </si>
  <si>
    <t>0,300*31,0*1,18 "- komunikace pro pěší - asfalt"</t>
  </si>
  <si>
    <t>0,300*291,0*1,18 "- pojížděné plochy - zámk. dlažba"</t>
  </si>
  <si>
    <t>9</t>
  </si>
  <si>
    <t>120001101</t>
  </si>
  <si>
    <t>Příplatek za ztížení odkopávky nebo prokopávky v blízkosti inženýrských sítí</t>
  </si>
  <si>
    <t>1693582576</t>
  </si>
  <si>
    <t>Uvažováno s 5,0% objemu:</t>
  </si>
  <si>
    <t>311,041*0,05</t>
  </si>
  <si>
    <t>R13</t>
  </si>
  <si>
    <t>Odstranění zeleně</t>
  </si>
  <si>
    <t>10</t>
  </si>
  <si>
    <t>121103111</t>
  </si>
  <si>
    <t>Skrývka zemin schopných zúrodnění v rovině a svahu do 1:5</t>
  </si>
  <si>
    <t>1448827230</t>
  </si>
  <si>
    <t>odhadovaná tl. ornice 250 mm</t>
  </si>
  <si>
    <t>Odvoz na mezideponii na staveništi</t>
  </si>
  <si>
    <t>0,250*(92,0+24,50+20,0+78,50+120,0+24,0+34,50+12,0+30,0+24,50+17,50+103,0+16,0+15,0+35,0+42,50+70,50+79,0+272,0+129,50+182,50)</t>
  </si>
  <si>
    <t>0,250*(35,50+271,0+200,50+143,0)</t>
  </si>
  <si>
    <t>11</t>
  </si>
  <si>
    <t>112151352</t>
  </si>
  <si>
    <t>Kácení stromu s postupným spouštěním koruny a kmene D přes 0,2 do 0,3 m</t>
  </si>
  <si>
    <t>kus</t>
  </si>
  <si>
    <t>134817274</t>
  </si>
  <si>
    <t>112151353</t>
  </si>
  <si>
    <t>Kácení stromu s postupným spouštěním koruny a kmene D přes 0,3 do 0,4 m</t>
  </si>
  <si>
    <t>-413004874</t>
  </si>
  <si>
    <t>13</t>
  </si>
  <si>
    <t>112151356</t>
  </si>
  <si>
    <t>Kácení stromu s postupným spouštěním koruny a kmene D přes 0,6 do 0,7 m</t>
  </si>
  <si>
    <t>-2087080878</t>
  </si>
  <si>
    <t>14</t>
  </si>
  <si>
    <t>112201112</t>
  </si>
  <si>
    <t>Odstranění pařezů D přes 0,2 do 0,3 m v rovině a svahu do 1:5 s odklizením do 20 m a zasypáním jámy</t>
  </si>
  <si>
    <t>-740566751</t>
  </si>
  <si>
    <t>15</t>
  </si>
  <si>
    <t>112201113</t>
  </si>
  <si>
    <t>Odstranění pařezů D přes 0,3 do 0,4 m v rovině a svahu do 1:5 s odklizením do 20 m a zasypáním jámy</t>
  </si>
  <si>
    <t>561659527</t>
  </si>
  <si>
    <t>16</t>
  </si>
  <si>
    <t>112201116</t>
  </si>
  <si>
    <t>Odstranění pařezů D přes 0,6 do 0,7 m v rovině a svahu do 1:5 s odklizením do 20 m a zasypáním jámy</t>
  </si>
  <si>
    <t>1803924333</t>
  </si>
  <si>
    <t>Zakládání</t>
  </si>
  <si>
    <t>R23</t>
  </si>
  <si>
    <t>Hydroizolace objektů</t>
  </si>
  <si>
    <t>17</t>
  </si>
  <si>
    <t>711161115</t>
  </si>
  <si>
    <t>Izolace proti zemní vlhkosti nopovou fólií vodorovná, výška nopu 20,0 mm, tl do 1,0 mm</t>
  </si>
  <si>
    <t>-407177858</t>
  </si>
  <si>
    <t>Odizolování okolních objektů</t>
  </si>
  <si>
    <t>450,0</t>
  </si>
  <si>
    <t>Svislé a kompletní konstrukce</t>
  </si>
  <si>
    <t>R32</t>
  </si>
  <si>
    <t>Ochranné prvky a mobiliář</t>
  </si>
  <si>
    <t>18</t>
  </si>
  <si>
    <t>767995117</t>
  </si>
  <si>
    <t>Montáž atypických zámečnických konstrukcí hmotnosti přes 250 do 500 kg</t>
  </si>
  <si>
    <t>kg</t>
  </si>
  <si>
    <t>-481032298</t>
  </si>
  <si>
    <t>2*450,0 "- zastávka BUS"</t>
  </si>
  <si>
    <t>19</t>
  </si>
  <si>
    <t>M</t>
  </si>
  <si>
    <t>404137005</t>
  </si>
  <si>
    <t>Zastávkový přístřešek autobusové čekárny délky 3,0 m, výšky 2,50 m s kovovou (Al nebo ocel+PKO - dle požadavku investora) nosnou kostrukcí s krytinou z polykarbonátu, zadní opláštění bezp. tvrzené sklo, integrovaná sklopná lavička z dřev.latí</t>
  </si>
  <si>
    <t>-421091732</t>
  </si>
  <si>
    <t>20</t>
  </si>
  <si>
    <t>936104211</t>
  </si>
  <si>
    <t>Montáž odpadkového koše do betonové patky</t>
  </si>
  <si>
    <t>1136649092</t>
  </si>
  <si>
    <t>74910133</t>
  </si>
  <si>
    <t>koš odpadkový litina,ocel v 1005mm D 470mm obsah 50L</t>
  </si>
  <si>
    <t>-220919418</t>
  </si>
  <si>
    <t>R34</t>
  </si>
  <si>
    <t>Zábradlí, oplocení</t>
  </si>
  <si>
    <t>22</t>
  </si>
  <si>
    <t>338171115</t>
  </si>
  <si>
    <t>Osazování sloupků a vzpěr plotových ocelových v do 2 m ukotvením k pevnému podkladu</t>
  </si>
  <si>
    <t>-525626518</t>
  </si>
  <si>
    <t>5,0 "- oplocení u mostu"</t>
  </si>
  <si>
    <t>23</t>
  </si>
  <si>
    <t>553421561</t>
  </si>
  <si>
    <t>plotový sloupek s patkou pro drátěné pletivo</t>
  </si>
  <si>
    <t>-550406646</t>
  </si>
  <si>
    <t>24</t>
  </si>
  <si>
    <t>34894111R</t>
  </si>
  <si>
    <t>Osazování rámového oplocení na ocelové sloupky oplocení</t>
  </si>
  <si>
    <t>m</t>
  </si>
  <si>
    <t>840490171</t>
  </si>
  <si>
    <t>10,0 "- oplocení u mostu"</t>
  </si>
  <si>
    <t>25</t>
  </si>
  <si>
    <t>55342310R</t>
  </si>
  <si>
    <t>pole plotové kovové 2000x1750mm</t>
  </si>
  <si>
    <t>1785157184</t>
  </si>
  <si>
    <t>Komunikace</t>
  </si>
  <si>
    <t>R50</t>
  </si>
  <si>
    <t>Podkladní vrstvy</t>
  </si>
  <si>
    <t>26</t>
  </si>
  <si>
    <t>564851111</t>
  </si>
  <si>
    <t>Podklad ze štěrkodrtě ŠD plochy přes 100 m2 tl 150 mm</t>
  </si>
  <si>
    <t>1800728836</t>
  </si>
  <si>
    <t>podkladní vrstvy:</t>
  </si>
  <si>
    <t>368,0*1,05 "- komunikace pro pěší - zámk. dlažba"</t>
  </si>
  <si>
    <t>31,0*1,05 "- komunikace pro pěší - asfalt"</t>
  </si>
  <si>
    <t>výměna podloží:</t>
  </si>
  <si>
    <t>2*368,0*1,18 "- komunikace pro pěší - zámk. dlažba"</t>
  </si>
  <si>
    <t>2*31,0*1,18 "- komunikace pro pěší - asfalt"</t>
  </si>
  <si>
    <t>2*291,0*1,18 "- pojížděné plochy - zámk. dlažba"</t>
  </si>
  <si>
    <t>27</t>
  </si>
  <si>
    <t>564871111</t>
  </si>
  <si>
    <t>Podklad ze štěrkodrtě ŠD plochy přes 100 m2 tl 250 mm</t>
  </si>
  <si>
    <t>1360350341</t>
  </si>
  <si>
    <t>291,0*1,05 "- pojížděné plochy - zámk. dlažba"</t>
  </si>
  <si>
    <t>R55</t>
  </si>
  <si>
    <t>Pojížděná komunikace - zámková dlažba</t>
  </si>
  <si>
    <t>28</t>
  </si>
  <si>
    <t>596212210</t>
  </si>
  <si>
    <t>Kladení zámkové dlažby pozemních komunikací ručně tl 80 mm skupiny A pl do 50 m2</t>
  </si>
  <si>
    <t>2146112195</t>
  </si>
  <si>
    <t>16,0+15,0+20,0+17,0+19,0+29,0+14,0+19,0+13,0+20,0+19,0+10,50</t>
  </si>
  <si>
    <t>8,0+12,0+11,0+11,0+14,0+23,50 "- předláždění - využití stávající dlažby"</t>
  </si>
  <si>
    <t>29</t>
  </si>
  <si>
    <t>59245020</t>
  </si>
  <si>
    <t>dlažba skladebná betonová 200x100mm tl 80mm přírodní</t>
  </si>
  <si>
    <t>-221465956</t>
  </si>
  <si>
    <t>291,0 "- vjezdy"</t>
  </si>
  <si>
    <t>1,30+1,40+1,30+1,30+1,40+1,80 "- slepecká dlažba v místě předláždění"</t>
  </si>
  <si>
    <t>(0,8+0,9*2+0,8*2+0,9*2+0,9*2+1,2)*1,2 "- slepecká přídlažba v místě předláždění"</t>
  </si>
  <si>
    <t>-33,480 "- odpočet slepecké dlažby"</t>
  </si>
  <si>
    <t>"Ztratné 2,0% -" 276,820*0,02</t>
  </si>
  <si>
    <t>30</t>
  </si>
  <si>
    <t>596212214</t>
  </si>
  <si>
    <t>Příplatek za kombinaci dvou barev u betonových dlažeb pozemních komunikací ručně tl 80 mm skupiny A</t>
  </si>
  <si>
    <t>335814577</t>
  </si>
  <si>
    <t>15,60 "- slepecká dlažba - vjezdy"</t>
  </si>
  <si>
    <t>14,90+2,980 "- slepecká přídlažba"</t>
  </si>
  <si>
    <t>31</t>
  </si>
  <si>
    <t>59245226</t>
  </si>
  <si>
    <t>dlažba pro nevidomé betonová 200x100mm tl 80mm barevná</t>
  </si>
  <si>
    <t>1719251857</t>
  </si>
  <si>
    <t>2,30+2,0+2,80+1,30+1,40+1,30+1,30+1,40+1,80 "- slepecká dlažba - vjezdy"</t>
  </si>
  <si>
    <t>"Ztratné 2,0% -" 15,60*0,02</t>
  </si>
  <si>
    <t>32</t>
  </si>
  <si>
    <t>59245004R</t>
  </si>
  <si>
    <t>dlažba tvar čtverec betonová 200x200x80mm přírodní, rovné hrany</t>
  </si>
  <si>
    <t>-537491866</t>
  </si>
  <si>
    <t>Vjezdy - slepecká přídlažba:</t>
  </si>
  <si>
    <t>1,5+1,3*2+1,8+0,8+0,9*2+0,8*2+0,9*2+0,9*2+1,2</t>
  </si>
  <si>
    <t>14,90*0,2 "- přepočet plochy"</t>
  </si>
  <si>
    <t>"Ztratné 2,0% -" (14,90+2,980)*0,02</t>
  </si>
  <si>
    <t>R56</t>
  </si>
  <si>
    <t>Komunikace pro pěší ze zámkové dlažby</t>
  </si>
  <si>
    <t>33</t>
  </si>
  <si>
    <t>596211111</t>
  </si>
  <si>
    <t>Kladení zámkové dlažby komunikací pro pěší ručně tl 60 mm skupiny A pl přes 50 do 100 m2</t>
  </si>
  <si>
    <t>1265548380</t>
  </si>
  <si>
    <t>komunikace pro pěší:</t>
  </si>
  <si>
    <t>24,50+23,0+57,50+29,0+6,0+7,50+6,50+38,50+23,50+11,50 "- nové plochy"</t>
  </si>
  <si>
    <t>12,0+39,50+48,0+10,0+11,50+19,50 "- předláždění - využití stávající dlažby"</t>
  </si>
  <si>
    <t>34</t>
  </si>
  <si>
    <t>59245018</t>
  </si>
  <si>
    <t>dlažba skladebná betonová 200x100mm tl 60mm přírodní</t>
  </si>
  <si>
    <t>-555631841</t>
  </si>
  <si>
    <t>227,50 "- komunikace pro pěší"</t>
  </si>
  <si>
    <t>3,20+3,0+5,30+1,50+3,0+3,0+0,40*0,80*1 "- slepecká dlažba v místě předláždění"</t>
  </si>
  <si>
    <t>(1,2+0,8+1,0*2+1,5*2+0,5*2+1,0+0,9+1,0*2+0,37*1)*1,2 "- slepecká přídlažba v místě předláždění"</t>
  </si>
  <si>
    <t>-73,216 "- odpočet slepecké a barevné dlažby"</t>
  </si>
  <si>
    <t>"Ztratné 2,0% -" 188,328*0,02</t>
  </si>
  <si>
    <t>35</t>
  </si>
  <si>
    <t>596211114</t>
  </si>
  <si>
    <t>Příplatek za kombinaci dvou barev u kladení betonových dlažeb komunikací pro pěší ručně tl 60 mm skupiny A</t>
  </si>
  <si>
    <t>-1109853293</t>
  </si>
  <si>
    <t>37,280 "- slepecká dlažba"</t>
  </si>
  <si>
    <t>23,280+4,656 "- slepecká přídlažba"</t>
  </si>
  <si>
    <t>8,0 "- barevná dlažba"</t>
  </si>
  <si>
    <t>36</t>
  </si>
  <si>
    <t>59245006</t>
  </si>
  <si>
    <t>dlažba pro nevidomé betonová 200x100mm tl 60mm barevná</t>
  </si>
  <si>
    <t>296642282</t>
  </si>
  <si>
    <t>2,80+1,60+2,20+3,20+3,0+3,60+5,30+1,50+3,0+3,0+6,80</t>
  </si>
  <si>
    <t>0,40*0,80*4 "- slepecká dlažba"</t>
  </si>
  <si>
    <t>"Ztratné 2,0% -" 37,280*0,02</t>
  </si>
  <si>
    <t>37</t>
  </si>
  <si>
    <t>59245263R</t>
  </si>
  <si>
    <t>dlažba tvar čtverec betonová 200x200x60mm přírodní, rovné hrany</t>
  </si>
  <si>
    <t>-1096630726</t>
  </si>
  <si>
    <t>1,6+1,1+0,7*2+1,2+0,8+1,0*2+1,5*2+0,9+1,1+0,5*2+1,0+0,9+1,0*2+1,0+0,6+1,1*2</t>
  </si>
  <si>
    <t>0,37*4 "- slepecká přídlažba"</t>
  </si>
  <si>
    <t>23,280*0,2 "- přepočet plochy"</t>
  </si>
  <si>
    <t>"Ztratné 2,0% -" (23,280+4,656)*0,02</t>
  </si>
  <si>
    <t>38</t>
  </si>
  <si>
    <t>59245008</t>
  </si>
  <si>
    <t>dlažba skladebná betonová 200x100mm tl 60mm barevná</t>
  </si>
  <si>
    <t>484592909</t>
  </si>
  <si>
    <t>4,0*2 "- kontrastní pás podél BUS"</t>
  </si>
  <si>
    <t>"Ztratné 2,0% -" 8,0*0,02</t>
  </si>
  <si>
    <t>R57</t>
  </si>
  <si>
    <t>Komunikace pro pěší - asfalt</t>
  </si>
  <si>
    <t>39</t>
  </si>
  <si>
    <t>577134111</t>
  </si>
  <si>
    <t>Asfaltový beton vrstva obrusná ACO 11+ tř. I tl 40 mm š do 3 m z nemodifikovaného asfaltu</t>
  </si>
  <si>
    <t>653492096</t>
  </si>
  <si>
    <t>9,50+16,0+1,0+2,50+2,0 "- komunikace pro pěší - asfalt"</t>
  </si>
  <si>
    <t>40</t>
  </si>
  <si>
    <t>573211107</t>
  </si>
  <si>
    <t>Postřik živičný spojovací z asfaltu v množství 0,30 kg/m2</t>
  </si>
  <si>
    <t>-1976582154</t>
  </si>
  <si>
    <t>41</t>
  </si>
  <si>
    <t>565135101</t>
  </si>
  <si>
    <t>Asfaltový beton vrstva podkladní ACP 16 S tl 50 mm š do 1,5 m z nemodifikovaného asfaltu</t>
  </si>
  <si>
    <t>1819462935</t>
  </si>
  <si>
    <t>42</t>
  </si>
  <si>
    <t>573111112</t>
  </si>
  <si>
    <t>Postřik živičný infiltrační s posypem z asfaltu množství 1 kg/m2</t>
  </si>
  <si>
    <t>-163874140</t>
  </si>
  <si>
    <t>Trubní vedení</t>
  </si>
  <si>
    <t>R80</t>
  </si>
  <si>
    <t>Společné práce pro trubní vedení</t>
  </si>
  <si>
    <t>43</t>
  </si>
  <si>
    <t>899132121</t>
  </si>
  <si>
    <t>Výměna (výšková úprava) poklopu kanalizačního pevného s ošetřením podkladu hloubky do 25 cm</t>
  </si>
  <si>
    <t>-1140120282</t>
  </si>
  <si>
    <t>44</t>
  </si>
  <si>
    <t>899132212</t>
  </si>
  <si>
    <t>Výměna (výšková úprava) poklopu vodovodního samonivelačního nebo pevného šoupátkového</t>
  </si>
  <si>
    <t>1337490716</t>
  </si>
  <si>
    <t>Ostatní konstrukce a práce-bourání</t>
  </si>
  <si>
    <t>R90</t>
  </si>
  <si>
    <t>Společné práce pro bourání a konstrukce</t>
  </si>
  <si>
    <t>45</t>
  </si>
  <si>
    <t>919735111</t>
  </si>
  <si>
    <t>Řezání stávajícího živičného krytu hl do 50 mm</t>
  </si>
  <si>
    <t>-1002232955</t>
  </si>
  <si>
    <t>řezání asfaltu pro napojení na stávající komunikace:</t>
  </si>
  <si>
    <t>1,50+20,0+1,50+1,50+1,50+1,50+1,50</t>
  </si>
  <si>
    <t>46</t>
  </si>
  <si>
    <t>919112212</t>
  </si>
  <si>
    <t>Řezání spár pro vytvoření komůrky š 10 mm hl 20 mm pro těsnící zálivku v živičném krytu</t>
  </si>
  <si>
    <t>-207912917</t>
  </si>
  <si>
    <t>29,0 "- řezání asfaltu pro napojení na stávající komunikace"</t>
  </si>
  <si>
    <t>47</t>
  </si>
  <si>
    <t>919732211</t>
  </si>
  <si>
    <t>Styčná spára napojení nového živičného povrchu na stávající za tepla š 15 mm hl 25 mm s prořezáním</t>
  </si>
  <si>
    <t>-403792502</t>
  </si>
  <si>
    <t>29,0 "- Viz. pol. č. 919112212 - Řezání spar pro vytvoření komůrky 10x20 mm"</t>
  </si>
  <si>
    <t>48</t>
  </si>
  <si>
    <t>938909311</t>
  </si>
  <si>
    <t>Čištění vozovek metením strojně podkladu nebo krytu betonového nebo živičného</t>
  </si>
  <si>
    <t>1314645913</t>
  </si>
  <si>
    <t>333,0 "- komunikace pro pěší - zámk. dlažba"</t>
  </si>
  <si>
    <t>31,0 "- komunikace pro pěší - asfalt"</t>
  </si>
  <si>
    <t>291,0 "- pojížděné plochy - zámk. dlažba"</t>
  </si>
  <si>
    <t>2*100 "- Ostatní a okolní plochy"</t>
  </si>
  <si>
    <t>R95</t>
  </si>
  <si>
    <t>Osazení obrub, linek a palisád</t>
  </si>
  <si>
    <t>49</t>
  </si>
  <si>
    <t>916131213</t>
  </si>
  <si>
    <t>Osazení silničního obrubníku betonového stojatého s boční opěrou do lože z betonu prostého</t>
  </si>
  <si>
    <t>-254706257</t>
  </si>
  <si>
    <t>5,50+17,0+12,0+7,50+16,0+13,0+8,0+6,0+8,50+6,0+4,0+11,0+5,50+5,50+12,0+4,0+13,0+6,0+7,50+6,0+3,50+6,50</t>
  </si>
  <si>
    <t>6,50+14,0+8,50+2,50+7,0+14,50+5,0+2,50+2,50</t>
  </si>
  <si>
    <t>50</t>
  </si>
  <si>
    <t>59217029</t>
  </si>
  <si>
    <t>obrubník silniční betonový nájezdový 1000x150x150mm</t>
  </si>
  <si>
    <t>-34403138</t>
  </si>
  <si>
    <t>nájezdové obruby:</t>
  </si>
  <si>
    <t>3,0+3,0+6,0+5,0+3,50*2+3,0+11,0+6,0+6,0+3,50+3,50+2,0+9,0+3,50+3,50+2,0</t>
  </si>
  <si>
    <t>3,50*2+4,0+5,50+4,0+1,50+4,50+4,50+13,0+6,50+1,50+4,50+3,0+3,0+1,50+1,50</t>
  </si>
  <si>
    <t>"Ztratné 2,0% -" 142,50*0,02</t>
  </si>
  <si>
    <t>51</t>
  </si>
  <si>
    <t>59217030</t>
  </si>
  <si>
    <t>obrubník silniční betonový přechodový 1000x150x150-250mm</t>
  </si>
  <si>
    <t>1388219391</t>
  </si>
  <si>
    <t>2*29+4 "- přechodové obruby"</t>
  </si>
  <si>
    <t>"Ztratné 2,0% -" 62,0*0,02</t>
  </si>
  <si>
    <t>52</t>
  </si>
  <si>
    <t>59217031</t>
  </si>
  <si>
    <t>obrubník silniční betonový 1000x150x250mm</t>
  </si>
  <si>
    <t>830016838</t>
  </si>
  <si>
    <t>247,0 "- silniční obruby"</t>
  </si>
  <si>
    <t>-142,50 "- odpočet nájezdových obrub"</t>
  </si>
  <si>
    <t>-62,0 "- odpočet přechodových obrub"</t>
  </si>
  <si>
    <t>"Ztratné 2,0% -" 42,50*0,02</t>
  </si>
  <si>
    <t>53</t>
  </si>
  <si>
    <t>916231213</t>
  </si>
  <si>
    <t>Osazení chodníkového obrubníku betonového stojatého s boční opěrou do lože z betonu prostého</t>
  </si>
  <si>
    <t>398863307</t>
  </si>
  <si>
    <t>6,0+5,0+1,50*2+3,0+3,0*2+3,50*2+3,0+0,50+1,50*2+3,50*2+3,50*2+3,50*2+3,50*2+4,0*2+4,0*2+6,50+3,50+2,0+3,0+3,50*2+12,50+2,50*2</t>
  </si>
  <si>
    <t>54</t>
  </si>
  <si>
    <t>59217017</t>
  </si>
  <si>
    <t>obrubník betonový chodníkový 1000x100x250mm</t>
  </si>
  <si>
    <t>1609959812</t>
  </si>
  <si>
    <t>120,0 "- betonové obrubníky"</t>
  </si>
  <si>
    <t>"Ztratné 2,0% -" 120,0*0,02</t>
  </si>
  <si>
    <t>55</t>
  </si>
  <si>
    <t>916331112</t>
  </si>
  <si>
    <t>Osazení zahradního obrubníku betonového do lože z betonu s boční opěrou</t>
  </si>
  <si>
    <t>-1173165077</t>
  </si>
  <si>
    <t>10,0+6,0+2,50+21,50+5,0+1,50+9,0+4,0+10,50+13,50+1,0+21,50+4,50+3,50*2+3,50*2+3,0+2,0+4,0*2+7,0+8,50+7,50+6,50+0,50*2+1,0+12,0+2,50*2+1,50*4</t>
  </si>
  <si>
    <t>56</t>
  </si>
  <si>
    <t>59217002</t>
  </si>
  <si>
    <t>obrubník zahradní betonový šedý 1000x50x200mm</t>
  </si>
  <si>
    <t>2002816744</t>
  </si>
  <si>
    <t>192,0 "- zahradní obruby"</t>
  </si>
  <si>
    <t>"Ztratné 2,0% -" 192,0*0,02</t>
  </si>
  <si>
    <t>57</t>
  </si>
  <si>
    <t>916431112</t>
  </si>
  <si>
    <t>Osazení bezbariérového betonového obrubníku do betonového lože tl 150 mm s boční opěrou</t>
  </si>
  <si>
    <t>2087328770</t>
  </si>
  <si>
    <t>15,0*2 "- zastávky BUS"</t>
  </si>
  <si>
    <t>58</t>
  </si>
  <si>
    <t>59217040</t>
  </si>
  <si>
    <t>obrubník betonový bezbariérový náběhový 130-190mm</t>
  </si>
  <si>
    <t>764930232</t>
  </si>
  <si>
    <t>2*2*1,0</t>
  </si>
  <si>
    <t>4*1,01 'Přepočtené koeficientem množství</t>
  </si>
  <si>
    <t>59</t>
  </si>
  <si>
    <t>59217041</t>
  </si>
  <si>
    <t>obrubník betonový bezbariérový přímý 290mm</t>
  </si>
  <si>
    <t>-432606481</t>
  </si>
  <si>
    <t>15,0*2-2*2*1,0</t>
  </si>
  <si>
    <t>26*1,01 'Přepočtené koeficientem množství</t>
  </si>
  <si>
    <t>60</t>
  </si>
  <si>
    <t>339921132</t>
  </si>
  <si>
    <t>Osazování betonových palisád do betonového základu v řadě výšky prvku přes 0,5 do 1 m</t>
  </si>
  <si>
    <t>1820336561</t>
  </si>
  <si>
    <t>20,0 "- v. 0,6m"</t>
  </si>
  <si>
    <t>61</t>
  </si>
  <si>
    <t>59229007</t>
  </si>
  <si>
    <t>palisáda hranatá betonová 160x160mm v 600mm přírodní</t>
  </si>
  <si>
    <t>1930906679</t>
  </si>
  <si>
    <t>20,0/0,16</t>
  </si>
  <si>
    <t>125*1,01 'Přepočtené koeficientem množství</t>
  </si>
  <si>
    <t>R96</t>
  </si>
  <si>
    <t>Bourání konstrukcí vozovek</t>
  </si>
  <si>
    <t>62</t>
  </si>
  <si>
    <t>113106187</t>
  </si>
  <si>
    <t>Rozebrání dlažeb vozovek ze zámkové dlažby s ložem z kameniva strojně pl do 50 m2</t>
  </si>
  <si>
    <t>1642568763</t>
  </si>
  <si>
    <t>27,50 "- ul. Pod Vinoří"</t>
  </si>
  <si>
    <t>63</t>
  </si>
  <si>
    <t>113107323</t>
  </si>
  <si>
    <t>Odstranění podkladu z kameniva drceného tl přes 200 do 300 mm strojně pl do 50 m2</t>
  </si>
  <si>
    <t>-2105336298</t>
  </si>
  <si>
    <t>27,50 "- komunikace pro aut. dopravu - KS IV - ul. Pod Vinoří"</t>
  </si>
  <si>
    <t>64</t>
  </si>
  <si>
    <t>113106132</t>
  </si>
  <si>
    <t>Rozebrání dlažeb z betonových nebo kamenných dlaždic komunikací pro pěší strojně pl do 50 m2</t>
  </si>
  <si>
    <t>1555704252</t>
  </si>
  <si>
    <t>2,50+4,0+6,50 "- bet. desky"</t>
  </si>
  <si>
    <t>65</t>
  </si>
  <si>
    <t>113106134</t>
  </si>
  <si>
    <t>Rozebrání dlažeb ze zámkových dlaždic komunikací pro pěší strojně pl do 50 m2</t>
  </si>
  <si>
    <t>677499834</t>
  </si>
  <si>
    <t>1,0+11,0+28,50+7,0+88,0+9,50+9,50+11,0+19,0+12,50+27,0+3,50+26,0+22,0+1,0</t>
  </si>
  <si>
    <t>1,50</t>
  </si>
  <si>
    <t>66</t>
  </si>
  <si>
    <t>113107181</t>
  </si>
  <si>
    <t>Odstranění podkladu živičného tl do 50 mm strojně pl přes 50 do 200 m2</t>
  </si>
  <si>
    <t>1589177956</t>
  </si>
  <si>
    <t>25,0+14,0+10,0+22,0+4,50+1,50+1,50</t>
  </si>
  <si>
    <t>67</t>
  </si>
  <si>
    <t>113107331</t>
  </si>
  <si>
    <t>Odstranění podkladu z betonu prostého tl přes 100 do 150 mm strojně pl do 50 m2</t>
  </si>
  <si>
    <t>305918044</t>
  </si>
  <si>
    <t>Obrusné vrstvy:</t>
  </si>
  <si>
    <t>3,0+3,0+1,50+8,50</t>
  </si>
  <si>
    <t>68</t>
  </si>
  <si>
    <t>113107322</t>
  </si>
  <si>
    <t>Odstranění podkladu z kameniva drceného tl přes 100 do 200 mm strojně pl do 50 m2</t>
  </si>
  <si>
    <t>1972845570</t>
  </si>
  <si>
    <t>Podkladní vrstvy:</t>
  </si>
  <si>
    <t>13,0 "- bet. desky"</t>
  </si>
  <si>
    <t>278,0 "- zámk. dlažba"</t>
  </si>
  <si>
    <t>78,50 "- asfalt"</t>
  </si>
  <si>
    <t>16,0 "- bet. plochy"</t>
  </si>
  <si>
    <t>32,50+4,50+15,50+15,0+20,0+17,0+18,0+11,0</t>
  </si>
  <si>
    <t>69</t>
  </si>
  <si>
    <t>113201112</t>
  </si>
  <si>
    <t>Vytrhání obrub silničních ležatých</t>
  </si>
  <si>
    <t>2105007490</t>
  </si>
  <si>
    <t>13,50+2,50+2,50+2,50+3,0+3,50+3,50+3,0+2,50+3,0+3,50</t>
  </si>
  <si>
    <t>70</t>
  </si>
  <si>
    <t>113202111</t>
  </si>
  <si>
    <t>Vytrhání obrub krajníků obrubníků stojatých</t>
  </si>
  <si>
    <t>-1815347766</t>
  </si>
  <si>
    <t>38,0+28,0+2,50+2,50+8,50+36,0+8,0+4,50+17,0+4,50+14,0+2,50+3,0+15,0+25,0+9,50+2,50+43,50+5,50+7,0+2,50+2,50</t>
  </si>
  <si>
    <t>10,50+10,50</t>
  </si>
  <si>
    <t>71</t>
  </si>
  <si>
    <t>113204111</t>
  </si>
  <si>
    <t>Vytrhání obrub záhonových</t>
  </si>
  <si>
    <t>-208730623</t>
  </si>
  <si>
    <t>0,50*2+1,0+1,50+10,0+24,0+12,0+3,0+3,0*2+3,0*2+3,50+2,0+3,50*2+8,50+8,0+7,0+4,50+13,50+0,5+1,0+2,0+2,0</t>
  </si>
  <si>
    <t>2,50</t>
  </si>
  <si>
    <t>72</t>
  </si>
  <si>
    <t>979054451</t>
  </si>
  <si>
    <t>Očištění vybouraných zámkových dlaždic s původním spárováním z kameniva těženého</t>
  </si>
  <si>
    <t>-909986624</t>
  </si>
  <si>
    <t>27,50+278,0 "- zámk. dlažba"</t>
  </si>
  <si>
    <t>R97</t>
  </si>
  <si>
    <t>Ostatní bourací práce</t>
  </si>
  <si>
    <t>73</t>
  </si>
  <si>
    <t>961044111</t>
  </si>
  <si>
    <t>Bourání základů z betonu prostého</t>
  </si>
  <si>
    <t>2093983960</t>
  </si>
  <si>
    <t>0,60*0,80*(2,70+2,70) "- ul. U Bažantice"</t>
  </si>
  <si>
    <t>74</t>
  </si>
  <si>
    <t>962042321</t>
  </si>
  <si>
    <t>Bourání zdiva nadzákladového z betonu prostého přes 1 m3</t>
  </si>
  <si>
    <t>-1105454679</t>
  </si>
  <si>
    <t>0,60*0,60*(2,70+2,70) "- ul. U Bažantice"</t>
  </si>
  <si>
    <t>75</t>
  </si>
  <si>
    <t>966008111</t>
  </si>
  <si>
    <t>Bourání trubního propustku DN do 300</t>
  </si>
  <si>
    <t>-684355684</t>
  </si>
  <si>
    <t>6,50+2,50+9,0+2,50+6,0+2,50+5,50+4,0+10,0</t>
  </si>
  <si>
    <t>76</t>
  </si>
  <si>
    <t>966008211</t>
  </si>
  <si>
    <t>Bourání odvodňovacího žlabu z betonových příkopových tvárnic š do 500 mm</t>
  </si>
  <si>
    <t>1282282281</t>
  </si>
  <si>
    <t>2,0</t>
  </si>
  <si>
    <t>77</t>
  </si>
  <si>
    <t>966071711</t>
  </si>
  <si>
    <t>Bourání sloupků a vzpěr plotových ocelových do 2,5 m zabetonovaných</t>
  </si>
  <si>
    <t>-1404532807</t>
  </si>
  <si>
    <t>3 "- oplocení u mostu"</t>
  </si>
  <si>
    <t>78</t>
  </si>
  <si>
    <t>966072811</t>
  </si>
  <si>
    <t>Rozebrání rámového oplocení na ocelové sloupky v přes 1 do 2 m</t>
  </si>
  <si>
    <t>1661074965</t>
  </si>
  <si>
    <t>R99</t>
  </si>
  <si>
    <t>Svislé dopravní značení</t>
  </si>
  <si>
    <t>79</t>
  </si>
  <si>
    <t>914511111</t>
  </si>
  <si>
    <t>Montáž sloupku dopravních značek délky do 3,5 m s betonovým základem</t>
  </si>
  <si>
    <t>-749018455</t>
  </si>
  <si>
    <t>2 "- Pro 1 značku na 1 sloupek"</t>
  </si>
  <si>
    <t>80</t>
  </si>
  <si>
    <t>404452250</t>
  </si>
  <si>
    <t>sloupek pro dopravní značku Zn D 60mm v 3,5m</t>
  </si>
  <si>
    <t>93697110</t>
  </si>
  <si>
    <t>81</t>
  </si>
  <si>
    <t>914111111</t>
  </si>
  <si>
    <t>Montáž svislé dopravní značky do velikosti 1 m2 objímkami na sloupek nebo konzolu</t>
  </si>
  <si>
    <t>-1353062162</t>
  </si>
  <si>
    <t>2 "- nové značky"</t>
  </si>
  <si>
    <t>82</t>
  </si>
  <si>
    <t>40445644</t>
  </si>
  <si>
    <t>informativní značky jiné IJ4a 500x500mm</t>
  </si>
  <si>
    <t>99873883</t>
  </si>
  <si>
    <t>99</t>
  </si>
  <si>
    <t>Přesuny hmot a sutí</t>
  </si>
  <si>
    <t>83</t>
  </si>
  <si>
    <t>997221571R</t>
  </si>
  <si>
    <t>Vodorovná doprava vybouraných hmot - odpadu asfaltového s obsahem nebezpečných látek</t>
  </si>
  <si>
    <t>345457698</t>
  </si>
  <si>
    <t>7,693</t>
  </si>
  <si>
    <t>84</t>
  </si>
  <si>
    <t>997221579R</t>
  </si>
  <si>
    <t>Vodorovná doprava vybouraných hmot do suti</t>
  </si>
  <si>
    <t>-1410223314</t>
  </si>
  <si>
    <t>404,684-7,693</t>
  </si>
  <si>
    <t>85</t>
  </si>
  <si>
    <t>997221645R</t>
  </si>
  <si>
    <t>Poplatek za uložení na skládce (skládkovné) odpadu asfaltového s obsahem nebezpečných látek</t>
  </si>
  <si>
    <t>1075100302</t>
  </si>
  <si>
    <t>86</t>
  </si>
  <si>
    <t>9972218R1</t>
  </si>
  <si>
    <t>Poplatek za uložení na recyklační skládce stavebního odpadu z prostého betonu pod kódem 17 01 01</t>
  </si>
  <si>
    <t>-568498094</t>
  </si>
  <si>
    <t>0,660+1,0+3,315+5,20+12,470+62,115+5,060+5,184+4,277+36,521+0,50 "- betony"</t>
  </si>
  <si>
    <t>87</t>
  </si>
  <si>
    <t>9972218R3</t>
  </si>
  <si>
    <t>Poplatek za uložení na recyklační skládce stavebního odpadu zeminy a kamení zatříděného do Katalogu odpadů pod kódem 17 05 04</t>
  </si>
  <si>
    <t>1461625490</t>
  </si>
  <si>
    <t>12,10+150,510</t>
  </si>
  <si>
    <t>88</t>
  </si>
  <si>
    <t>997221655R</t>
  </si>
  <si>
    <t>Poplatek za uložení na skládce (skládkovné) ostatního odpadu do suti</t>
  </si>
  <si>
    <t>-888976923</t>
  </si>
  <si>
    <t>404,684-7,693-136,302-162,610-8,113-72,280</t>
  </si>
  <si>
    <t>89</t>
  </si>
  <si>
    <t>998223011</t>
  </si>
  <si>
    <t>Přesun hmot pro pozemní komunikace s krytem dlážděným</t>
  </si>
  <si>
    <t>1487458660</t>
  </si>
  <si>
    <t>ZELEŇ - Návrh zeleně průtahu obcí Přezletice</t>
  </si>
  <si>
    <t xml:space="preserve">    01 - Přípravné práce</t>
  </si>
  <si>
    <t xml:space="preserve">    02 - Plocha k pokrytí ornicí</t>
  </si>
  <si>
    <t xml:space="preserve">    03 - Stromy</t>
  </si>
  <si>
    <t xml:space="preserve">    04 - Zapojené skupiny keřů</t>
  </si>
  <si>
    <t xml:space="preserve">    05 - Trvalkové záhony</t>
  </si>
  <si>
    <t xml:space="preserve">    06 - Trvalky – slunce</t>
  </si>
  <si>
    <t xml:space="preserve">    07 - Založení setého travino-bylinného trávníku</t>
  </si>
  <si>
    <t xml:space="preserve">    998 - Přesun hmot</t>
  </si>
  <si>
    <t>01</t>
  </si>
  <si>
    <t>Přípravné práce</t>
  </si>
  <si>
    <t>1113111R1</t>
  </si>
  <si>
    <t>Odstranění odumřelých rostlin po aplikaci herbicidu</t>
  </si>
  <si>
    <t>hod</t>
  </si>
  <si>
    <t>-1086587696</t>
  </si>
  <si>
    <t>184813511</t>
  </si>
  <si>
    <t>Chemické odplevelení před založením kultury postřikem na široko v rovině a svahu do 1:5 ručně</t>
  </si>
  <si>
    <t>-1711824027</t>
  </si>
  <si>
    <t>0121640R0</t>
  </si>
  <si>
    <t>Ověření inženýrských sítí</t>
  </si>
  <si>
    <t>1024</t>
  </si>
  <si>
    <t>-822356051</t>
  </si>
  <si>
    <t>02</t>
  </si>
  <si>
    <t>Plocha k pokrytí ornicí</t>
  </si>
  <si>
    <t>181006114</t>
  </si>
  <si>
    <t>Rozprostření zemin tl vrstvy do 0,3 m schopných zúrodnění v rovině a sklonu do 1:5</t>
  </si>
  <si>
    <t>1460442047</t>
  </si>
  <si>
    <t>10364101</t>
  </si>
  <si>
    <t>zemina pro terénní úpravy - ornice</t>
  </si>
  <si>
    <t>1957340532</t>
  </si>
  <si>
    <t>0,30*1892*1,8</t>
  </si>
  <si>
    <t>03</t>
  </si>
  <si>
    <t>Stromy</t>
  </si>
  <si>
    <t>183101215</t>
  </si>
  <si>
    <t>Jamky pro výsadbu s výměnou 50 % půdy zeminy skupiny 1 až 4 obj přes 0,125 do 0,4 m3 v rovině a svahu do 1:5</t>
  </si>
  <si>
    <t>1089981055</t>
  </si>
  <si>
    <t>1032110R1</t>
  </si>
  <si>
    <t>zahradní substrát pro výsadbu dřevin</t>
  </si>
  <si>
    <t>827695613</t>
  </si>
  <si>
    <t>165*0,2 'Přepočtené koeficientem množství</t>
  </si>
  <si>
    <t>185802114</t>
  </si>
  <si>
    <t>Hnojení půdy umělým hnojivem k jednotlivým rostlinám v rovině a svahu do 1:5</t>
  </si>
  <si>
    <t>410241653</t>
  </si>
  <si>
    <t>2519115R1</t>
  </si>
  <si>
    <t>hnojivo tabletové</t>
  </si>
  <si>
    <t>562619940</t>
  </si>
  <si>
    <t>200*0,03 'Přepočtené koeficientem množství</t>
  </si>
  <si>
    <t>184102114</t>
  </si>
  <si>
    <t>Výsadba dřeviny s balem D přes 0,4 do 0,5 m do jamky se zalitím v rovině a svahu do 1:5</t>
  </si>
  <si>
    <t>445381887</t>
  </si>
  <si>
    <t>0265043R1</t>
  </si>
  <si>
    <t>Prunus padus ˇschloss Tiefurt´ - kmenný tvar, obvod 12-14 zb</t>
  </si>
  <si>
    <t>1494017755</t>
  </si>
  <si>
    <t>184801121</t>
  </si>
  <si>
    <t>Ošetřování vysazených dřevin solitérních v rovině a svahu do 1:5</t>
  </si>
  <si>
    <t>740081036</t>
  </si>
  <si>
    <t>184215133</t>
  </si>
  <si>
    <t>Ukotvení kmene dřevin v rovině nebo na svahu do 1:5 třemi kůly D do 0,1 m dl přes 2 do 3 m</t>
  </si>
  <si>
    <t>-1310262951</t>
  </si>
  <si>
    <t>60591257</t>
  </si>
  <si>
    <t>kůl vyvazovací dřevěný impregnovaný D 8cm dl 3m</t>
  </si>
  <si>
    <t>686353235</t>
  </si>
  <si>
    <t>33*3 'Přepočtené koeficientem množství</t>
  </si>
  <si>
    <t>6059125R1</t>
  </si>
  <si>
    <t>kotvící příčky – 2x spodní, 1x horní</t>
  </si>
  <si>
    <t>-683787375</t>
  </si>
  <si>
    <t>6059125R2</t>
  </si>
  <si>
    <t>úvazek pro ukotvení stromu</t>
  </si>
  <si>
    <t>2057439311</t>
  </si>
  <si>
    <t>11*3 'Přepočtené koeficientem množství</t>
  </si>
  <si>
    <t>18450112R1</t>
  </si>
  <si>
    <t>Zhotovení obalu z juty v jedné vrstvě v rovině a svahu do 1:5</t>
  </si>
  <si>
    <t>-1322409971</t>
  </si>
  <si>
    <t>1831066R1</t>
  </si>
  <si>
    <t>Instalace protikořenových bariér z CPP panelů</t>
  </si>
  <si>
    <t>-23983296</t>
  </si>
  <si>
    <t>6931122R1</t>
  </si>
  <si>
    <t>protikořenové panely z kopolymerního polypropylenu CPP, specifikace viz. PD</t>
  </si>
  <si>
    <t>-1155179101</t>
  </si>
  <si>
    <t>184911421</t>
  </si>
  <si>
    <t>Mulčování rostlin kůrou tl do 0,1 m v rovině a svahu do 1:5</t>
  </si>
  <si>
    <t>953976066</t>
  </si>
  <si>
    <t>10391100</t>
  </si>
  <si>
    <t>kůra mulčovací VL</t>
  </si>
  <si>
    <t>1099809972</t>
  </si>
  <si>
    <t>32,0388349514563*0,103 'Přepočtené koeficientem množství</t>
  </si>
  <si>
    <t>899922811</t>
  </si>
  <si>
    <t>Osazení závlahového vodního vaku ke dřevině</t>
  </si>
  <si>
    <t>137725606</t>
  </si>
  <si>
    <t>2838200R1</t>
  </si>
  <si>
    <t>vak zavlažovací</t>
  </si>
  <si>
    <t>-1129902737</t>
  </si>
  <si>
    <t>1858511R1</t>
  </si>
  <si>
    <t>Dovoz vody pro zálivku rostlin</t>
  </si>
  <si>
    <t>1875280424</t>
  </si>
  <si>
    <t>08211320</t>
  </si>
  <si>
    <t>voda pitná pro smluvní odběratele</t>
  </si>
  <si>
    <t>-1449584513</t>
  </si>
  <si>
    <t>184215411</t>
  </si>
  <si>
    <t>Zhotovení závlahové mísy dřevin D do 0,5 m v rovině nebo na svahu do 1:5</t>
  </si>
  <si>
    <t>-1311755693</t>
  </si>
  <si>
    <t>04</t>
  </si>
  <si>
    <t>Zapojené skupiny keřů</t>
  </si>
  <si>
    <t>183111214</t>
  </si>
  <si>
    <t>Jamky pro výsadbu s výměnou 50 % půdy zeminy skupiny 1 až 4 obj přes 0,01 do 0,02 m3 v rovině a svahu do 1:5</t>
  </si>
  <si>
    <t>2006080296</t>
  </si>
  <si>
    <t>-678759086</t>
  </si>
  <si>
    <t>10,7*0,2 'Přepočtené koeficientem množství</t>
  </si>
  <si>
    <t>-631100709</t>
  </si>
  <si>
    <t>262741269</t>
  </si>
  <si>
    <t>433,333333333333*0,03 'Přepočtené koeficientem množství</t>
  </si>
  <si>
    <t>184102111</t>
  </si>
  <si>
    <t>Výsadba dřeviny s balem D přes 0,1 do 0,2 m do jamky se zalitím v rovině a svahu do 1:5</t>
  </si>
  <si>
    <t>-424772010</t>
  </si>
  <si>
    <t>0265043R2</t>
  </si>
  <si>
    <t>Hypericum calycinum K1l 10-15cm</t>
  </si>
  <si>
    <t>-1682600511</t>
  </si>
  <si>
    <t>0265043R3</t>
  </si>
  <si>
    <t>Potentila fruticosa Pink Queen K2l 20-30cm</t>
  </si>
  <si>
    <t>-330763263</t>
  </si>
  <si>
    <t>-666011475</t>
  </si>
  <si>
    <t>-290646508</t>
  </si>
  <si>
    <t>05</t>
  </si>
  <si>
    <t>Trvalkové záhony</t>
  </si>
  <si>
    <t>183211211</t>
  </si>
  <si>
    <t>Založení štěrkového záhonu pro výsadbu trvalek v rovině nebo ve svahu do 1:5 v zemině skupiny 1 až 4</t>
  </si>
  <si>
    <t>-2069308118</t>
  </si>
  <si>
    <t>917862R01</t>
  </si>
  <si>
    <t xml:space="preserve">Ocelová obruba - ocelová pásovina 8/100mm včetně instalace </t>
  </si>
  <si>
    <t>-1612530982</t>
  </si>
  <si>
    <t>183111211</t>
  </si>
  <si>
    <t>Jamky pro výsadbu s výměnou 50 % půdy zeminy skupiny 1 až 4 obj do 0,002 m3 v rovině a svahu do 1:5</t>
  </si>
  <si>
    <t>-689711536</t>
  </si>
  <si>
    <t>1032110R2</t>
  </si>
  <si>
    <t>zahradní substrát pro výsadbu trvalek</t>
  </si>
  <si>
    <t>458621081</t>
  </si>
  <si>
    <t>3840*0,001 'Přepočtené koeficientem množství</t>
  </si>
  <si>
    <t>1832113R1</t>
  </si>
  <si>
    <t>Výsadba trvalek</t>
  </si>
  <si>
    <t>-661255939</t>
  </si>
  <si>
    <t>-351881047</t>
  </si>
  <si>
    <t>1194887979</t>
  </si>
  <si>
    <t>06</t>
  </si>
  <si>
    <t>Trvalky – slunce</t>
  </si>
  <si>
    <t>0265053R01</t>
  </si>
  <si>
    <t>Aster dumosus Jenny</t>
  </si>
  <si>
    <t>463498206</t>
  </si>
  <si>
    <t>0265053R02</t>
  </si>
  <si>
    <t>Calamintha nepeta</t>
  </si>
  <si>
    <t>1305664599</t>
  </si>
  <si>
    <t>0265053R03</t>
  </si>
  <si>
    <t>Alyssum saxatile Summit</t>
  </si>
  <si>
    <t>695127516</t>
  </si>
  <si>
    <t>0265053R04</t>
  </si>
  <si>
    <t>Ceratostigma plumbaginoides</t>
  </si>
  <si>
    <t>672900229</t>
  </si>
  <si>
    <t>0265053R05</t>
  </si>
  <si>
    <t>Dicentra spectabilis Alba</t>
  </si>
  <si>
    <t>1080099454</t>
  </si>
  <si>
    <t>0265053R06</t>
  </si>
  <si>
    <t>Leucanthemum vulgare Maikonogin</t>
  </si>
  <si>
    <t>-635912437</t>
  </si>
  <si>
    <t>0265053R07</t>
  </si>
  <si>
    <t>Gaura lindheimeri Siskiyou Pink</t>
  </si>
  <si>
    <t>854448195</t>
  </si>
  <si>
    <t>0265053R08</t>
  </si>
  <si>
    <t>Gaura lindheimeri White Dove</t>
  </si>
  <si>
    <t>-1254288288</t>
  </si>
  <si>
    <t>0265053R09</t>
  </si>
  <si>
    <t>Geranium sanguineum  Elke</t>
  </si>
  <si>
    <t>-427906033</t>
  </si>
  <si>
    <t>0265053R10</t>
  </si>
  <si>
    <t>Saturea montana</t>
  </si>
  <si>
    <t>708711441</t>
  </si>
  <si>
    <t>0265053R11</t>
  </si>
  <si>
    <t>Penisetum alopecuroides Moudrý</t>
  </si>
  <si>
    <t>1653664444</t>
  </si>
  <si>
    <t>184911161</t>
  </si>
  <si>
    <t>Mulčování záhonů kačírkem tl vrstvy přes 0,05 do 0,1 m v rovině a svahu do 1:5</t>
  </si>
  <si>
    <t>1737458808</t>
  </si>
  <si>
    <t>58343810R1</t>
  </si>
  <si>
    <t xml:space="preserve">štěrk frakce 4/8 </t>
  </si>
  <si>
    <t>-317980344</t>
  </si>
  <si>
    <t>64,7379310344828*0,145 'Přepočtené koeficientem množství</t>
  </si>
  <si>
    <t>07</t>
  </si>
  <si>
    <t>Založení setého travino-bylinného trávníku</t>
  </si>
  <si>
    <t>-1788118530</t>
  </si>
  <si>
    <t>181006111</t>
  </si>
  <si>
    <t>Rozprostření zemin tl vrstvy do 0,1 m schopných zúrodnění v rovině a sklonu do 1:5</t>
  </si>
  <si>
    <t>-2001661572</t>
  </si>
  <si>
    <t>1036410R1</t>
  </si>
  <si>
    <t>zemina pro terénní úpravy - tříděná - pro založení trávníku</t>
  </si>
  <si>
    <t>263901628</t>
  </si>
  <si>
    <t>0,05*1743*1,8</t>
  </si>
  <si>
    <t>1819071R1</t>
  </si>
  <si>
    <t>Příprava půdy před založením trávníku - rotavátovorání</t>
  </si>
  <si>
    <t>-1829058103</t>
  </si>
  <si>
    <t>1811111R1</t>
  </si>
  <si>
    <t>Plošná úprava terénu - jemná modelace půdy</t>
  </si>
  <si>
    <t>1614260763</t>
  </si>
  <si>
    <t>1814511R1</t>
  </si>
  <si>
    <t>Založení trávníku výsevem pl přes 1000 m2 v rovině a ve svahu do 1:5</t>
  </si>
  <si>
    <t>1701299878</t>
  </si>
  <si>
    <t>00572472R1</t>
  </si>
  <si>
    <t>osivo směs travní krajinná-rovinná - specifikace viz. PD</t>
  </si>
  <si>
    <t>-2040216463</t>
  </si>
  <si>
    <t>1743*0,02 'Přepočtené koeficientem množství</t>
  </si>
  <si>
    <t>998</t>
  </si>
  <si>
    <t>Přesun hmot</t>
  </si>
  <si>
    <t>998231311</t>
  </si>
  <si>
    <t>Přesun hmot pro sadovnické a krajinářské úpravy vodorovně do 5000 m</t>
  </si>
  <si>
    <t>-1123186896</t>
  </si>
  <si>
    <t>VoN.2 - Vedlejší a ostatní náklady</t>
  </si>
  <si>
    <t>OST - Vedlejší a ostatní náklady</t>
  </si>
  <si>
    <t xml:space="preserve">    O02 - Vedlejší náklady</t>
  </si>
  <si>
    <t xml:space="preserve">    O03 - Ostatní náklady</t>
  </si>
  <si>
    <t>OST</t>
  </si>
  <si>
    <t>O02</t>
  </si>
  <si>
    <t>Vedlejší náklady</t>
  </si>
  <si>
    <t>VON990001</t>
  </si>
  <si>
    <t>Zajištění prostoru a vybudování zařízení staveniště včetně potřebných staveništních komunikací</t>
  </si>
  <si>
    <t>soubor</t>
  </si>
  <si>
    <t>-28887892</t>
  </si>
  <si>
    <t>VON990005</t>
  </si>
  <si>
    <t>Zhotovení podrobné pasportizace a repasportizace stávajících nemovitostí a staveb, které mohou být výstavbou dotčeny, vč. příp. monitoringu sledovaných objektů</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</si>
  <si>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</si>
  <si>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</si>
  <si>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</si>
  <si>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</si>
  <si>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</si>
  <si>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</si>
  <si>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</si>
  <si>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VON990012</t>
  </si>
  <si>
    <t>Zajištění čistoty na staveništi a v jeho okolí, zajištění každodenního čištění komunikací dotčených provozem zhotovitele vč. případného zkrápění</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</si>
  <si>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</si>
  <si>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</si>
  <si>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</si>
  <si>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</si>
  <si>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VON990015</t>
  </si>
  <si>
    <t>Příprava a provedení předepsaných zkoušek dle PD - zkoušky pro určení zhutnění pláně</t>
  </si>
  <si>
    <t>58422962</t>
  </si>
  <si>
    <t>VON990018</t>
  </si>
  <si>
    <t>Inženýrská a kompletační činnost zhotovitele. vč spolupráce a koordinace třetích stran na staveništi (ČEZ a.s., CETIN, ...)</t>
  </si>
  <si>
    <t>2095647059</t>
  </si>
  <si>
    <t>VON990080b</t>
  </si>
  <si>
    <t>Projekt DIO včetně projednání s DOSS a zajištění DIR</t>
  </si>
  <si>
    <t>-430250611</t>
  </si>
  <si>
    <t>VON990081b</t>
  </si>
  <si>
    <t>Dopravně - inženýrské opatření - zřízení</t>
  </si>
  <si>
    <t>-1819614404</t>
  </si>
  <si>
    <t>VON990082b</t>
  </si>
  <si>
    <t>Dopravně - inženýrské opatření - údržba (pronájem)</t>
  </si>
  <si>
    <t>měsíc</t>
  </si>
  <si>
    <t>577600786</t>
  </si>
  <si>
    <t>VON990083b</t>
  </si>
  <si>
    <t>Dopravně - inženýrské opatření - odstranění</t>
  </si>
  <si>
    <t>953827331</t>
  </si>
  <si>
    <t>O03</t>
  </si>
  <si>
    <t>Ostatní náklady</t>
  </si>
  <si>
    <t>VON990004</t>
  </si>
  <si>
    <t>Vytýčení hranic pozemků při provádění stavby</t>
  </si>
  <si>
    <t>262144</t>
  </si>
  <si>
    <t>787159970</t>
  </si>
  <si>
    <t>ON990001-A</t>
  </si>
  <si>
    <t>Zajištění činnosti odpovědného geodeta zhotovitele - vytyčení stavby</t>
  </si>
  <si>
    <t>-981165474</t>
  </si>
  <si>
    <t>ON990001-B</t>
  </si>
  <si>
    <t>Zajištění činnosti odpovědného geodeta zhotovitele - zaměření skutečného provedení stavby vč. vyhotovení geometrického plánu a jeho zavkladování</t>
  </si>
  <si>
    <t>214200151</t>
  </si>
  <si>
    <t>P</t>
  </si>
  <si>
    <t>Poznámka k položce:_x000D_
Položka zahrnuje :_x000D_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 _x000D_
- Dopravu.</t>
  </si>
  <si>
    <t>ON990002-A</t>
  </si>
  <si>
    <t>Zhotovení realizační dokumentace stavby</t>
  </si>
  <si>
    <t>937612187</t>
  </si>
  <si>
    <t>ON990002-B</t>
  </si>
  <si>
    <t>Zhotovení dokumentace skutečného provedení díla</t>
  </si>
  <si>
    <t>-253532089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</si>
</sst>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33">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3" fillId="4"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6" fillId="0" borderId="22" xfId="0" applyFont="1" applyBorder="1" applyAlignment="1">
      <alignment horizontal="center" vertical="center"/>
    </xf>
    <xf numFmtId="49" fontId="36" fillId="0" borderId="22" xfId="0" applyNumberFormat="1" applyFont="1" applyBorder="1" applyAlignment="1">
      <alignment horizontal="left" vertical="center" wrapText="1"/>
    </xf>
    <xf numFmtId="0" fontId="36" fillId="0" borderId="22" xfId="0" applyFont="1" applyBorder="1" applyAlignment="1">
      <alignment horizontal="left" vertical="center" wrapText="1"/>
    </xf>
    <xf numFmtId="0" fontId="36" fillId="0" borderId="22" xfId="0" applyFont="1" applyBorder="1" applyAlignment="1">
      <alignment horizontal="center" vertical="center" wrapText="1"/>
    </xf>
    <xf numFmtId="167" fontId="36" fillId="0" borderId="22" xfId="0" applyNumberFormat="1" applyFont="1" applyBorder="1" applyAlignment="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Alignment="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38"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23" fillId="4" borderId="6" xfId="0" applyFont="1" applyFill="1" applyBorder="1" applyAlignment="1">
      <alignment horizontal="center" vertical="center"/>
    </xf>
    <xf numFmtId="0" fontId="23" fillId="4" borderId="7" xfId="0" applyFont="1" applyFill="1" applyBorder="1" applyAlignment="1">
      <alignment horizontal="left" vertical="center"/>
    </xf>
    <xf numFmtId="0" fontId="23" fillId="4" borderId="7" xfId="0" applyFont="1" applyFill="1" applyBorder="1" applyAlignment="1">
      <alignment horizontal="center" vertical="center"/>
    </xf>
    <xf numFmtId="0" fontId="23" fillId="4" borderId="7" xfId="0" applyFont="1" applyFill="1" applyBorder="1" applyAlignment="1">
      <alignment horizontal="right" vertical="center"/>
    </xf>
    <xf numFmtId="0" fontId="23" fillId="4" borderId="8" xfId="0" applyFont="1" applyFill="1" applyBorder="1" applyAlignment="1">
      <alignment horizontal="left" vertical="center"/>
    </xf>
    <xf numFmtId="4" fontId="29" fillId="0" borderId="0" xfId="0" applyNumberFormat="1" applyFont="1" applyAlignment="1">
      <alignment vertical="center"/>
    </xf>
    <xf numFmtId="0" fontId="29" fillId="0" borderId="0" xfId="0" applyFont="1" applyAlignment="1">
      <alignment vertical="center"/>
    </xf>
    <xf numFmtId="0" fontId="28"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9"/>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195"/>
      <c r="AS2" s="195"/>
      <c r="AT2" s="195"/>
      <c r="AU2" s="195"/>
      <c r="AV2" s="195"/>
      <c r="AW2" s="195"/>
      <c r="AX2" s="195"/>
      <c r="AY2" s="195"/>
      <c r="AZ2" s="195"/>
      <c r="BA2" s="195"/>
      <c r="BB2" s="195"/>
      <c r="BC2" s="195"/>
      <c r="BD2" s="195"/>
      <c r="BE2" s="195"/>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194" t="s">
        <v>14</v>
      </c>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R5" s="20"/>
      <c r="BE5" s="191" t="s">
        <v>15</v>
      </c>
      <c r="BS5" s="17" t="s">
        <v>6</v>
      </c>
    </row>
    <row r="6" spans="1:74" ht="36.950000000000003" customHeight="1">
      <c r="B6" s="20"/>
      <c r="D6" s="26" t="s">
        <v>16</v>
      </c>
      <c r="K6" s="196" t="s">
        <v>17</v>
      </c>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R6" s="20"/>
      <c r="BE6" s="192"/>
      <c r="BS6" s="17" t="s">
        <v>6</v>
      </c>
    </row>
    <row r="7" spans="1:74" ht="12" customHeight="1">
      <c r="B7" s="20"/>
      <c r="D7" s="27" t="s">
        <v>18</v>
      </c>
      <c r="K7" s="25" t="s">
        <v>1</v>
      </c>
      <c r="AK7" s="27" t="s">
        <v>19</v>
      </c>
      <c r="AN7" s="25" t="s">
        <v>1</v>
      </c>
      <c r="AR7" s="20"/>
      <c r="BE7" s="192"/>
      <c r="BS7" s="17" t="s">
        <v>6</v>
      </c>
    </row>
    <row r="8" spans="1:74" ht="12" customHeight="1">
      <c r="B8" s="20"/>
      <c r="D8" s="27" t="s">
        <v>20</v>
      </c>
      <c r="K8" s="25" t="s">
        <v>21</v>
      </c>
      <c r="AK8" s="27" t="s">
        <v>22</v>
      </c>
      <c r="AN8" s="28" t="s">
        <v>23</v>
      </c>
      <c r="AR8" s="20"/>
      <c r="BE8" s="192"/>
      <c r="BS8" s="17" t="s">
        <v>6</v>
      </c>
    </row>
    <row r="9" spans="1:74" ht="14.45" customHeight="1">
      <c r="B9" s="20"/>
      <c r="AR9" s="20"/>
      <c r="BE9" s="192"/>
      <c r="BS9" s="17" t="s">
        <v>6</v>
      </c>
    </row>
    <row r="10" spans="1:74" ht="12" customHeight="1">
      <c r="B10" s="20"/>
      <c r="D10" s="27" t="s">
        <v>24</v>
      </c>
      <c r="AK10" s="27" t="s">
        <v>25</v>
      </c>
      <c r="AN10" s="25" t="s">
        <v>1</v>
      </c>
      <c r="AR10" s="20"/>
      <c r="BE10" s="192"/>
      <c r="BS10" s="17" t="s">
        <v>6</v>
      </c>
    </row>
    <row r="11" spans="1:74" ht="18.399999999999999" customHeight="1">
      <c r="B11" s="20"/>
      <c r="E11" s="25" t="s">
        <v>26</v>
      </c>
      <c r="AK11" s="27" t="s">
        <v>27</v>
      </c>
      <c r="AN11" s="25" t="s">
        <v>1</v>
      </c>
      <c r="AR11" s="20"/>
      <c r="BE11" s="192"/>
      <c r="BS11" s="17" t="s">
        <v>6</v>
      </c>
    </row>
    <row r="12" spans="1:74" ht="6.95" customHeight="1">
      <c r="B12" s="20"/>
      <c r="AR12" s="20"/>
      <c r="BE12" s="192"/>
      <c r="BS12" s="17" t="s">
        <v>6</v>
      </c>
    </row>
    <row r="13" spans="1:74" ht="12" customHeight="1">
      <c r="B13" s="20"/>
      <c r="D13" s="27" t="s">
        <v>28</v>
      </c>
      <c r="AK13" s="27" t="s">
        <v>25</v>
      </c>
      <c r="AN13" s="29" t="s">
        <v>29</v>
      </c>
      <c r="AR13" s="20"/>
      <c r="BE13" s="192"/>
      <c r="BS13" s="17" t="s">
        <v>6</v>
      </c>
    </row>
    <row r="14" spans="1:74" ht="12.75">
      <c r="B14" s="20"/>
      <c r="E14" s="197" t="s">
        <v>29</v>
      </c>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27" t="s">
        <v>27</v>
      </c>
      <c r="AN14" s="29" t="s">
        <v>29</v>
      </c>
      <c r="AR14" s="20"/>
      <c r="BE14" s="192"/>
      <c r="BS14" s="17" t="s">
        <v>6</v>
      </c>
    </row>
    <row r="15" spans="1:74" ht="6.95" customHeight="1">
      <c r="B15" s="20"/>
      <c r="AR15" s="20"/>
      <c r="BE15" s="192"/>
      <c r="BS15" s="17" t="s">
        <v>4</v>
      </c>
    </row>
    <row r="16" spans="1:74" ht="12" customHeight="1">
      <c r="B16" s="20"/>
      <c r="D16" s="27" t="s">
        <v>30</v>
      </c>
      <c r="AK16" s="27" t="s">
        <v>25</v>
      </c>
      <c r="AN16" s="25" t="s">
        <v>31</v>
      </c>
      <c r="AR16" s="20"/>
      <c r="BE16" s="192"/>
      <c r="BS16" s="17" t="s">
        <v>4</v>
      </c>
    </row>
    <row r="17" spans="2:71" ht="18.399999999999999" customHeight="1">
      <c r="B17" s="20"/>
      <c r="E17" s="25" t="s">
        <v>32</v>
      </c>
      <c r="AK17" s="27" t="s">
        <v>27</v>
      </c>
      <c r="AN17" s="25" t="s">
        <v>33</v>
      </c>
      <c r="AR17" s="20"/>
      <c r="BE17" s="192"/>
      <c r="BS17" s="17" t="s">
        <v>34</v>
      </c>
    </row>
    <row r="18" spans="2:71" ht="6.95" customHeight="1">
      <c r="B18" s="20"/>
      <c r="AR18" s="20"/>
      <c r="BE18" s="192"/>
      <c r="BS18" s="17" t="s">
        <v>6</v>
      </c>
    </row>
    <row r="19" spans="2:71" ht="12" customHeight="1">
      <c r="B19" s="20"/>
      <c r="D19" s="27" t="s">
        <v>35</v>
      </c>
      <c r="AK19" s="27" t="s">
        <v>25</v>
      </c>
      <c r="AN19" s="25" t="s">
        <v>1</v>
      </c>
      <c r="AR19" s="20"/>
      <c r="BE19" s="192"/>
      <c r="BS19" s="17" t="s">
        <v>36</v>
      </c>
    </row>
    <row r="20" spans="2:71" ht="18.399999999999999" customHeight="1">
      <c r="B20" s="20"/>
      <c r="E20" s="25" t="s">
        <v>37</v>
      </c>
      <c r="AK20" s="27" t="s">
        <v>27</v>
      </c>
      <c r="AN20" s="25" t="s">
        <v>1</v>
      </c>
      <c r="AR20" s="20"/>
      <c r="BE20" s="192"/>
      <c r="BS20" s="17" t="s">
        <v>34</v>
      </c>
    </row>
    <row r="21" spans="2:71" ht="6.95" customHeight="1">
      <c r="B21" s="20"/>
      <c r="AR21" s="20"/>
      <c r="BE21" s="192"/>
    </row>
    <row r="22" spans="2:71" ht="12" customHeight="1">
      <c r="B22" s="20"/>
      <c r="D22" s="27" t="s">
        <v>38</v>
      </c>
      <c r="AR22" s="20"/>
      <c r="BE22" s="192"/>
    </row>
    <row r="23" spans="2:71" ht="238.5" customHeight="1">
      <c r="B23" s="20"/>
      <c r="E23" s="199" t="s">
        <v>39</v>
      </c>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c r="AR23" s="20"/>
      <c r="BE23" s="192"/>
    </row>
    <row r="24" spans="2:71" ht="6.95" customHeight="1">
      <c r="B24" s="20"/>
      <c r="AR24" s="20"/>
      <c r="BE24" s="192"/>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192"/>
    </row>
    <row r="26" spans="2:71" s="1" customFormat="1" ht="25.9" customHeight="1">
      <c r="B26" s="32"/>
      <c r="D26" s="33" t="s">
        <v>40</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00">
        <f>ROUNDUP(AG94,2)</f>
        <v>0</v>
      </c>
      <c r="AL26" s="201"/>
      <c r="AM26" s="201"/>
      <c r="AN26" s="201"/>
      <c r="AO26" s="201"/>
      <c r="AR26" s="32"/>
      <c r="BE26" s="192"/>
    </row>
    <row r="27" spans="2:71" s="1" customFormat="1" ht="6.95" customHeight="1">
      <c r="B27" s="32"/>
      <c r="AR27" s="32"/>
      <c r="BE27" s="192"/>
    </row>
    <row r="28" spans="2:71" s="1" customFormat="1" ht="12.75">
      <c r="B28" s="32"/>
      <c r="L28" s="202" t="s">
        <v>41</v>
      </c>
      <c r="M28" s="202"/>
      <c r="N28" s="202"/>
      <c r="O28" s="202"/>
      <c r="P28" s="202"/>
      <c r="W28" s="202" t="s">
        <v>42</v>
      </c>
      <c r="X28" s="202"/>
      <c r="Y28" s="202"/>
      <c r="Z28" s="202"/>
      <c r="AA28" s="202"/>
      <c r="AB28" s="202"/>
      <c r="AC28" s="202"/>
      <c r="AD28" s="202"/>
      <c r="AE28" s="202"/>
      <c r="AK28" s="202" t="s">
        <v>43</v>
      </c>
      <c r="AL28" s="202"/>
      <c r="AM28" s="202"/>
      <c r="AN28" s="202"/>
      <c r="AO28" s="202"/>
      <c r="AR28" s="32"/>
      <c r="BE28" s="192"/>
    </row>
    <row r="29" spans="2:71" s="2" customFormat="1" ht="14.45" customHeight="1">
      <c r="B29" s="36"/>
      <c r="D29" s="27" t="s">
        <v>44</v>
      </c>
      <c r="F29" s="27" t="s">
        <v>45</v>
      </c>
      <c r="L29" s="205">
        <v>0.21</v>
      </c>
      <c r="M29" s="204"/>
      <c r="N29" s="204"/>
      <c r="O29" s="204"/>
      <c r="P29" s="204"/>
      <c r="W29" s="203">
        <f>ROUNDUP(AZ94, 2)</f>
        <v>0</v>
      </c>
      <c r="X29" s="204"/>
      <c r="Y29" s="204"/>
      <c r="Z29" s="204"/>
      <c r="AA29" s="204"/>
      <c r="AB29" s="204"/>
      <c r="AC29" s="204"/>
      <c r="AD29" s="204"/>
      <c r="AE29" s="204"/>
      <c r="AK29" s="203">
        <f>ROUNDUP(AV94, 2)</f>
        <v>0</v>
      </c>
      <c r="AL29" s="204"/>
      <c r="AM29" s="204"/>
      <c r="AN29" s="204"/>
      <c r="AO29" s="204"/>
      <c r="AR29" s="36"/>
      <c r="BE29" s="193"/>
    </row>
    <row r="30" spans="2:71" s="2" customFormat="1" ht="14.45" customHeight="1">
      <c r="B30" s="36"/>
      <c r="F30" s="27" t="s">
        <v>46</v>
      </c>
      <c r="L30" s="205">
        <v>0.12</v>
      </c>
      <c r="M30" s="204"/>
      <c r="N30" s="204"/>
      <c r="O30" s="204"/>
      <c r="P30" s="204"/>
      <c r="W30" s="203">
        <f>ROUNDUP(BA94, 2)</f>
        <v>0</v>
      </c>
      <c r="X30" s="204"/>
      <c r="Y30" s="204"/>
      <c r="Z30" s="204"/>
      <c r="AA30" s="204"/>
      <c r="AB30" s="204"/>
      <c r="AC30" s="204"/>
      <c r="AD30" s="204"/>
      <c r="AE30" s="204"/>
      <c r="AK30" s="203">
        <f>ROUNDUP(AW94, 2)</f>
        <v>0</v>
      </c>
      <c r="AL30" s="204"/>
      <c r="AM30" s="204"/>
      <c r="AN30" s="204"/>
      <c r="AO30" s="204"/>
      <c r="AR30" s="36"/>
      <c r="BE30" s="193"/>
    </row>
    <row r="31" spans="2:71" s="2" customFormat="1" ht="14.45" hidden="1" customHeight="1">
      <c r="B31" s="36"/>
      <c r="F31" s="27" t="s">
        <v>47</v>
      </c>
      <c r="L31" s="205">
        <v>0.21</v>
      </c>
      <c r="M31" s="204"/>
      <c r="N31" s="204"/>
      <c r="O31" s="204"/>
      <c r="P31" s="204"/>
      <c r="W31" s="203">
        <f>ROUNDUP(BB94, 2)</f>
        <v>0</v>
      </c>
      <c r="X31" s="204"/>
      <c r="Y31" s="204"/>
      <c r="Z31" s="204"/>
      <c r="AA31" s="204"/>
      <c r="AB31" s="204"/>
      <c r="AC31" s="204"/>
      <c r="AD31" s="204"/>
      <c r="AE31" s="204"/>
      <c r="AK31" s="203">
        <v>0</v>
      </c>
      <c r="AL31" s="204"/>
      <c r="AM31" s="204"/>
      <c r="AN31" s="204"/>
      <c r="AO31" s="204"/>
      <c r="AR31" s="36"/>
      <c r="BE31" s="193"/>
    </row>
    <row r="32" spans="2:71" s="2" customFormat="1" ht="14.45" hidden="1" customHeight="1">
      <c r="B32" s="36"/>
      <c r="F32" s="27" t="s">
        <v>48</v>
      </c>
      <c r="L32" s="205">
        <v>0.12</v>
      </c>
      <c r="M32" s="204"/>
      <c r="N32" s="204"/>
      <c r="O32" s="204"/>
      <c r="P32" s="204"/>
      <c r="W32" s="203">
        <f>ROUNDUP(BC94, 2)</f>
        <v>0</v>
      </c>
      <c r="X32" s="204"/>
      <c r="Y32" s="204"/>
      <c r="Z32" s="204"/>
      <c r="AA32" s="204"/>
      <c r="AB32" s="204"/>
      <c r="AC32" s="204"/>
      <c r="AD32" s="204"/>
      <c r="AE32" s="204"/>
      <c r="AK32" s="203">
        <v>0</v>
      </c>
      <c r="AL32" s="204"/>
      <c r="AM32" s="204"/>
      <c r="AN32" s="204"/>
      <c r="AO32" s="204"/>
      <c r="AR32" s="36"/>
      <c r="BE32" s="193"/>
    </row>
    <row r="33" spans="2:57" s="2" customFormat="1" ht="14.45" hidden="1" customHeight="1">
      <c r="B33" s="36"/>
      <c r="F33" s="27" t="s">
        <v>49</v>
      </c>
      <c r="L33" s="205">
        <v>0</v>
      </c>
      <c r="M33" s="204"/>
      <c r="N33" s="204"/>
      <c r="O33" s="204"/>
      <c r="P33" s="204"/>
      <c r="W33" s="203">
        <f>ROUNDUP(BD94, 2)</f>
        <v>0</v>
      </c>
      <c r="X33" s="204"/>
      <c r="Y33" s="204"/>
      <c r="Z33" s="204"/>
      <c r="AA33" s="204"/>
      <c r="AB33" s="204"/>
      <c r="AC33" s="204"/>
      <c r="AD33" s="204"/>
      <c r="AE33" s="204"/>
      <c r="AK33" s="203">
        <v>0</v>
      </c>
      <c r="AL33" s="204"/>
      <c r="AM33" s="204"/>
      <c r="AN33" s="204"/>
      <c r="AO33" s="204"/>
      <c r="AR33" s="36"/>
      <c r="BE33" s="193"/>
    </row>
    <row r="34" spans="2:57" s="1" customFormat="1" ht="6.95" customHeight="1">
      <c r="B34" s="32"/>
      <c r="AR34" s="32"/>
      <c r="BE34" s="192"/>
    </row>
    <row r="35" spans="2:57" s="1" customFormat="1" ht="25.9" customHeight="1">
      <c r="B35" s="32"/>
      <c r="C35" s="37"/>
      <c r="D35" s="38" t="s">
        <v>50</v>
      </c>
      <c r="E35" s="39"/>
      <c r="F35" s="39"/>
      <c r="G35" s="39"/>
      <c r="H35" s="39"/>
      <c r="I35" s="39"/>
      <c r="J35" s="39"/>
      <c r="K35" s="39"/>
      <c r="L35" s="39"/>
      <c r="M35" s="39"/>
      <c r="N35" s="39"/>
      <c r="O35" s="39"/>
      <c r="P35" s="39"/>
      <c r="Q35" s="39"/>
      <c r="R35" s="39"/>
      <c r="S35" s="39"/>
      <c r="T35" s="40" t="s">
        <v>51</v>
      </c>
      <c r="U35" s="39"/>
      <c r="V35" s="39"/>
      <c r="W35" s="39"/>
      <c r="X35" s="206" t="s">
        <v>52</v>
      </c>
      <c r="Y35" s="207"/>
      <c r="Z35" s="207"/>
      <c r="AA35" s="207"/>
      <c r="AB35" s="207"/>
      <c r="AC35" s="39"/>
      <c r="AD35" s="39"/>
      <c r="AE35" s="39"/>
      <c r="AF35" s="39"/>
      <c r="AG35" s="39"/>
      <c r="AH35" s="39"/>
      <c r="AI35" s="39"/>
      <c r="AJ35" s="39"/>
      <c r="AK35" s="208">
        <f>SUM(AK26:AK33)</f>
        <v>0</v>
      </c>
      <c r="AL35" s="207"/>
      <c r="AM35" s="207"/>
      <c r="AN35" s="207"/>
      <c r="AO35" s="209"/>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53</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54</v>
      </c>
      <c r="AI49" s="42"/>
      <c r="AJ49" s="42"/>
      <c r="AK49" s="42"/>
      <c r="AL49" s="42"/>
      <c r="AM49" s="42"/>
      <c r="AN49" s="42"/>
      <c r="AO49" s="42"/>
      <c r="AR49" s="32"/>
    </row>
    <row r="50" spans="2:44" ht="11.25">
      <c r="B50" s="20"/>
      <c r="AR50" s="20"/>
    </row>
    <row r="51" spans="2:44" ht="11.25">
      <c r="B51" s="20"/>
      <c r="AR51" s="20"/>
    </row>
    <row r="52" spans="2:44" ht="11.25">
      <c r="B52" s="20"/>
      <c r="AR52" s="20"/>
    </row>
    <row r="53" spans="2:44" ht="11.25">
      <c r="B53" s="20"/>
      <c r="AR53" s="20"/>
    </row>
    <row r="54" spans="2:44" ht="11.25">
      <c r="B54" s="20"/>
      <c r="AR54" s="20"/>
    </row>
    <row r="55" spans="2:44" ht="11.25">
      <c r="B55" s="20"/>
      <c r="AR55" s="20"/>
    </row>
    <row r="56" spans="2:44" ht="11.25">
      <c r="B56" s="20"/>
      <c r="AR56" s="20"/>
    </row>
    <row r="57" spans="2:44" ht="11.25">
      <c r="B57" s="20"/>
      <c r="AR57" s="20"/>
    </row>
    <row r="58" spans="2:44" ht="11.25">
      <c r="B58" s="20"/>
      <c r="AR58" s="20"/>
    </row>
    <row r="59" spans="2:44" ht="11.25">
      <c r="B59" s="20"/>
      <c r="AR59" s="20"/>
    </row>
    <row r="60" spans="2:44" s="1" customFormat="1" ht="12.75">
      <c r="B60" s="32"/>
      <c r="D60" s="43" t="s">
        <v>55</v>
      </c>
      <c r="E60" s="34"/>
      <c r="F60" s="34"/>
      <c r="G60" s="34"/>
      <c r="H60" s="34"/>
      <c r="I60" s="34"/>
      <c r="J60" s="34"/>
      <c r="K60" s="34"/>
      <c r="L60" s="34"/>
      <c r="M60" s="34"/>
      <c r="N60" s="34"/>
      <c r="O60" s="34"/>
      <c r="P60" s="34"/>
      <c r="Q60" s="34"/>
      <c r="R60" s="34"/>
      <c r="S60" s="34"/>
      <c r="T60" s="34"/>
      <c r="U60" s="34"/>
      <c r="V60" s="43" t="s">
        <v>56</v>
      </c>
      <c r="W60" s="34"/>
      <c r="X60" s="34"/>
      <c r="Y60" s="34"/>
      <c r="Z60" s="34"/>
      <c r="AA60" s="34"/>
      <c r="AB60" s="34"/>
      <c r="AC60" s="34"/>
      <c r="AD60" s="34"/>
      <c r="AE60" s="34"/>
      <c r="AF60" s="34"/>
      <c r="AG60" s="34"/>
      <c r="AH60" s="43" t="s">
        <v>55</v>
      </c>
      <c r="AI60" s="34"/>
      <c r="AJ60" s="34"/>
      <c r="AK60" s="34"/>
      <c r="AL60" s="34"/>
      <c r="AM60" s="43" t="s">
        <v>56</v>
      </c>
      <c r="AN60" s="34"/>
      <c r="AO60" s="34"/>
      <c r="AR60" s="32"/>
    </row>
    <row r="61" spans="2:44" ht="11.25">
      <c r="B61" s="20"/>
      <c r="AR61" s="20"/>
    </row>
    <row r="62" spans="2:44" ht="11.25">
      <c r="B62" s="20"/>
      <c r="AR62" s="20"/>
    </row>
    <row r="63" spans="2:44" ht="11.25">
      <c r="B63" s="20"/>
      <c r="AR63" s="20"/>
    </row>
    <row r="64" spans="2:44" s="1" customFormat="1" ht="12.75">
      <c r="B64" s="32"/>
      <c r="D64" s="41" t="s">
        <v>57</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58</v>
      </c>
      <c r="AI64" s="42"/>
      <c r="AJ64" s="42"/>
      <c r="AK64" s="42"/>
      <c r="AL64" s="42"/>
      <c r="AM64" s="42"/>
      <c r="AN64" s="42"/>
      <c r="AO64" s="42"/>
      <c r="AR64" s="32"/>
    </row>
    <row r="65" spans="2:44" ht="11.25">
      <c r="B65" s="20"/>
      <c r="AR65" s="20"/>
    </row>
    <row r="66" spans="2:44" ht="11.25">
      <c r="B66" s="20"/>
      <c r="AR66" s="20"/>
    </row>
    <row r="67" spans="2:44" ht="11.25">
      <c r="B67" s="20"/>
      <c r="AR67" s="20"/>
    </row>
    <row r="68" spans="2:44" ht="11.25">
      <c r="B68" s="20"/>
      <c r="AR68" s="20"/>
    </row>
    <row r="69" spans="2:44" ht="11.25">
      <c r="B69" s="20"/>
      <c r="AR69" s="20"/>
    </row>
    <row r="70" spans="2:44" ht="11.25">
      <c r="B70" s="20"/>
      <c r="AR70" s="20"/>
    </row>
    <row r="71" spans="2:44" ht="11.25">
      <c r="B71" s="20"/>
      <c r="AR71" s="20"/>
    </row>
    <row r="72" spans="2:44" ht="11.25">
      <c r="B72" s="20"/>
      <c r="AR72" s="20"/>
    </row>
    <row r="73" spans="2:44" ht="11.25">
      <c r="B73" s="20"/>
      <c r="AR73" s="20"/>
    </row>
    <row r="74" spans="2:44" ht="11.25">
      <c r="B74" s="20"/>
      <c r="AR74" s="20"/>
    </row>
    <row r="75" spans="2:44" s="1" customFormat="1" ht="12.75">
      <c r="B75" s="32"/>
      <c r="D75" s="43" t="s">
        <v>55</v>
      </c>
      <c r="E75" s="34"/>
      <c r="F75" s="34"/>
      <c r="G75" s="34"/>
      <c r="H75" s="34"/>
      <c r="I75" s="34"/>
      <c r="J75" s="34"/>
      <c r="K75" s="34"/>
      <c r="L75" s="34"/>
      <c r="M75" s="34"/>
      <c r="N75" s="34"/>
      <c r="O75" s="34"/>
      <c r="P75" s="34"/>
      <c r="Q75" s="34"/>
      <c r="R75" s="34"/>
      <c r="S75" s="34"/>
      <c r="T75" s="34"/>
      <c r="U75" s="34"/>
      <c r="V75" s="43" t="s">
        <v>56</v>
      </c>
      <c r="W75" s="34"/>
      <c r="X75" s="34"/>
      <c r="Y75" s="34"/>
      <c r="Z75" s="34"/>
      <c r="AA75" s="34"/>
      <c r="AB75" s="34"/>
      <c r="AC75" s="34"/>
      <c r="AD75" s="34"/>
      <c r="AE75" s="34"/>
      <c r="AF75" s="34"/>
      <c r="AG75" s="34"/>
      <c r="AH75" s="43" t="s">
        <v>55</v>
      </c>
      <c r="AI75" s="34"/>
      <c r="AJ75" s="34"/>
      <c r="AK75" s="34"/>
      <c r="AL75" s="34"/>
      <c r="AM75" s="43" t="s">
        <v>56</v>
      </c>
      <c r="AN75" s="34"/>
      <c r="AO75" s="34"/>
      <c r="AR75" s="32"/>
    </row>
    <row r="76" spans="2:44" s="1" customFormat="1" ht="11.25">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59</v>
      </c>
      <c r="AR82" s="32"/>
    </row>
    <row r="83" spans="1:91" s="1" customFormat="1" ht="6.95" customHeight="1">
      <c r="B83" s="32"/>
      <c r="AR83" s="32"/>
    </row>
    <row r="84" spans="1:91" s="3" customFormat="1" ht="12" customHeight="1">
      <c r="B84" s="48"/>
      <c r="C84" s="27" t="s">
        <v>13</v>
      </c>
      <c r="L84" s="3" t="str">
        <f>K5</f>
        <v>2014-088-1_SFDI_3et</v>
      </c>
      <c r="AR84" s="48"/>
    </row>
    <row r="85" spans="1:91" s="4" customFormat="1" ht="36.950000000000003" customHeight="1">
      <c r="B85" s="49"/>
      <c r="C85" s="50" t="s">
        <v>16</v>
      </c>
      <c r="L85" s="210" t="str">
        <f>K6</f>
        <v>III/2444 a III/0105A Přezletice, průtah - III. etapa</v>
      </c>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211"/>
      <c r="AL85" s="211"/>
      <c r="AM85" s="211"/>
      <c r="AN85" s="211"/>
      <c r="AO85" s="211"/>
      <c r="AR85" s="49"/>
    </row>
    <row r="86" spans="1:91" s="1" customFormat="1" ht="6.95" customHeight="1">
      <c r="B86" s="32"/>
      <c r="AR86" s="32"/>
    </row>
    <row r="87" spans="1:91" s="1" customFormat="1" ht="12" customHeight="1">
      <c r="B87" s="32"/>
      <c r="C87" s="27" t="s">
        <v>20</v>
      </c>
      <c r="L87" s="51" t="str">
        <f>IF(K8="","",K8)</f>
        <v xml:space="preserve"> </v>
      </c>
      <c r="AI87" s="27" t="s">
        <v>22</v>
      </c>
      <c r="AM87" s="212" t="str">
        <f>IF(AN8= "","",AN8)</f>
        <v>10. 7. 2025</v>
      </c>
      <c r="AN87" s="212"/>
      <c r="AR87" s="32"/>
    </row>
    <row r="88" spans="1:91" s="1" customFormat="1" ht="6.95" customHeight="1">
      <c r="B88" s="32"/>
      <c r="AR88" s="32"/>
    </row>
    <row r="89" spans="1:91" s="1" customFormat="1" ht="15.2" customHeight="1">
      <c r="B89" s="32"/>
      <c r="C89" s="27" t="s">
        <v>24</v>
      </c>
      <c r="L89" s="3" t="str">
        <f>IF(E11= "","",E11)</f>
        <v>KSÚS středočeského kraje, Obec Přezletice</v>
      </c>
      <c r="AI89" s="27" t="s">
        <v>30</v>
      </c>
      <c r="AM89" s="213" t="str">
        <f>IF(E17="","",E17)</f>
        <v>CR Project s.r.o.</v>
      </c>
      <c r="AN89" s="214"/>
      <c r="AO89" s="214"/>
      <c r="AP89" s="214"/>
      <c r="AR89" s="32"/>
      <c r="AS89" s="215" t="s">
        <v>60</v>
      </c>
      <c r="AT89" s="216"/>
      <c r="AU89" s="53"/>
      <c r="AV89" s="53"/>
      <c r="AW89" s="53"/>
      <c r="AX89" s="53"/>
      <c r="AY89" s="53"/>
      <c r="AZ89" s="53"/>
      <c r="BA89" s="53"/>
      <c r="BB89" s="53"/>
      <c r="BC89" s="53"/>
      <c r="BD89" s="54"/>
    </row>
    <row r="90" spans="1:91" s="1" customFormat="1" ht="15.2" customHeight="1">
      <c r="B90" s="32"/>
      <c r="C90" s="27" t="s">
        <v>28</v>
      </c>
      <c r="L90" s="3" t="str">
        <f>IF(E14= "Vyplň údaj","",E14)</f>
        <v/>
      </c>
      <c r="AI90" s="27" t="s">
        <v>35</v>
      </c>
      <c r="AM90" s="213" t="str">
        <f>IF(E20="","",E20)</f>
        <v>Josef Nentwich</v>
      </c>
      <c r="AN90" s="214"/>
      <c r="AO90" s="214"/>
      <c r="AP90" s="214"/>
      <c r="AR90" s="32"/>
      <c r="AS90" s="217"/>
      <c r="AT90" s="218"/>
      <c r="BD90" s="56"/>
    </row>
    <row r="91" spans="1:91" s="1" customFormat="1" ht="10.9" customHeight="1">
      <c r="B91" s="32"/>
      <c r="AR91" s="32"/>
      <c r="AS91" s="217"/>
      <c r="AT91" s="218"/>
      <c r="BD91" s="56"/>
    </row>
    <row r="92" spans="1:91" s="1" customFormat="1" ht="29.25" customHeight="1">
      <c r="B92" s="32"/>
      <c r="C92" s="219" t="s">
        <v>61</v>
      </c>
      <c r="D92" s="220"/>
      <c r="E92" s="220"/>
      <c r="F92" s="220"/>
      <c r="G92" s="220"/>
      <c r="H92" s="57"/>
      <c r="I92" s="221" t="s">
        <v>62</v>
      </c>
      <c r="J92" s="220"/>
      <c r="K92" s="220"/>
      <c r="L92" s="220"/>
      <c r="M92" s="220"/>
      <c r="N92" s="220"/>
      <c r="O92" s="220"/>
      <c r="P92" s="220"/>
      <c r="Q92" s="220"/>
      <c r="R92" s="220"/>
      <c r="S92" s="220"/>
      <c r="T92" s="220"/>
      <c r="U92" s="220"/>
      <c r="V92" s="220"/>
      <c r="W92" s="220"/>
      <c r="X92" s="220"/>
      <c r="Y92" s="220"/>
      <c r="Z92" s="220"/>
      <c r="AA92" s="220"/>
      <c r="AB92" s="220"/>
      <c r="AC92" s="220"/>
      <c r="AD92" s="220"/>
      <c r="AE92" s="220"/>
      <c r="AF92" s="220"/>
      <c r="AG92" s="222" t="s">
        <v>63</v>
      </c>
      <c r="AH92" s="220"/>
      <c r="AI92" s="220"/>
      <c r="AJ92" s="220"/>
      <c r="AK92" s="220"/>
      <c r="AL92" s="220"/>
      <c r="AM92" s="220"/>
      <c r="AN92" s="221" t="s">
        <v>64</v>
      </c>
      <c r="AO92" s="220"/>
      <c r="AP92" s="223"/>
      <c r="AQ92" s="58" t="s">
        <v>65</v>
      </c>
      <c r="AR92" s="32"/>
      <c r="AS92" s="59" t="s">
        <v>66</v>
      </c>
      <c r="AT92" s="60" t="s">
        <v>67</v>
      </c>
      <c r="AU92" s="60" t="s">
        <v>68</v>
      </c>
      <c r="AV92" s="60" t="s">
        <v>69</v>
      </c>
      <c r="AW92" s="60" t="s">
        <v>70</v>
      </c>
      <c r="AX92" s="60" t="s">
        <v>71</v>
      </c>
      <c r="AY92" s="60" t="s">
        <v>72</v>
      </c>
      <c r="AZ92" s="60" t="s">
        <v>73</v>
      </c>
      <c r="BA92" s="60" t="s">
        <v>74</v>
      </c>
      <c r="BB92" s="60" t="s">
        <v>75</v>
      </c>
      <c r="BC92" s="60" t="s">
        <v>76</v>
      </c>
      <c r="BD92" s="61" t="s">
        <v>77</v>
      </c>
    </row>
    <row r="93" spans="1:91" s="1" customFormat="1" ht="10.9" customHeight="1">
      <c r="B93" s="32"/>
      <c r="AR93" s="32"/>
      <c r="AS93" s="62"/>
      <c r="AT93" s="53"/>
      <c r="AU93" s="53"/>
      <c r="AV93" s="53"/>
      <c r="AW93" s="53"/>
      <c r="AX93" s="53"/>
      <c r="AY93" s="53"/>
      <c r="AZ93" s="53"/>
      <c r="BA93" s="53"/>
      <c r="BB93" s="53"/>
      <c r="BC93" s="53"/>
      <c r="BD93" s="54"/>
    </row>
    <row r="94" spans="1:91" s="5" customFormat="1" ht="32.450000000000003" customHeight="1">
      <c r="B94" s="63"/>
      <c r="C94" s="64" t="s">
        <v>78</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27">
        <f>ROUNDUP(SUM(AG95:AG97),2)</f>
        <v>0</v>
      </c>
      <c r="AH94" s="227"/>
      <c r="AI94" s="227"/>
      <c r="AJ94" s="227"/>
      <c r="AK94" s="227"/>
      <c r="AL94" s="227"/>
      <c r="AM94" s="227"/>
      <c r="AN94" s="228">
        <f>SUM(AG94,AT94)</f>
        <v>0</v>
      </c>
      <c r="AO94" s="228"/>
      <c r="AP94" s="228"/>
      <c r="AQ94" s="67" t="s">
        <v>1</v>
      </c>
      <c r="AR94" s="63"/>
      <c r="AS94" s="68">
        <f>ROUNDUP(SUM(AS95:AS97),2)</f>
        <v>0</v>
      </c>
      <c r="AT94" s="69">
        <f>ROUNDUP(SUM(AV94:AW94),1)</f>
        <v>0</v>
      </c>
      <c r="AU94" s="70">
        <f>ROUNDUP(SUM(AU95:AU97),5)</f>
        <v>0</v>
      </c>
      <c r="AV94" s="69">
        <f>ROUNDUP(AZ94*L29,1)</f>
        <v>0</v>
      </c>
      <c r="AW94" s="69">
        <f>ROUNDUP(BA94*L30,1)</f>
        <v>0</v>
      </c>
      <c r="AX94" s="69">
        <f>ROUNDUP(BB94*L29,1)</f>
        <v>0</v>
      </c>
      <c r="AY94" s="69">
        <f>ROUNDUP(BC94*L30,1)</f>
        <v>0</v>
      </c>
      <c r="AZ94" s="69">
        <f>ROUNDUP(SUM(AZ95:AZ97),2)</f>
        <v>0</v>
      </c>
      <c r="BA94" s="69">
        <f>ROUNDUP(SUM(BA95:BA97),2)</f>
        <v>0</v>
      </c>
      <c r="BB94" s="69">
        <f>ROUNDUP(SUM(BB95:BB97),2)</f>
        <v>0</v>
      </c>
      <c r="BC94" s="69">
        <f>ROUNDUP(SUM(BC95:BC97),2)</f>
        <v>0</v>
      </c>
      <c r="BD94" s="71">
        <f>ROUNDUP(SUM(BD95:BD97),2)</f>
        <v>0</v>
      </c>
      <c r="BS94" s="72" t="s">
        <v>79</v>
      </c>
      <c r="BT94" s="72" t="s">
        <v>80</v>
      </c>
      <c r="BU94" s="73" t="s">
        <v>81</v>
      </c>
      <c r="BV94" s="72" t="s">
        <v>82</v>
      </c>
      <c r="BW94" s="72" t="s">
        <v>5</v>
      </c>
      <c r="BX94" s="72" t="s">
        <v>83</v>
      </c>
      <c r="CL94" s="72" t="s">
        <v>1</v>
      </c>
    </row>
    <row r="95" spans="1:91" s="6" customFormat="1" ht="30" customHeight="1">
      <c r="A95" s="74" t="s">
        <v>84</v>
      </c>
      <c r="B95" s="75"/>
      <c r="C95" s="76"/>
      <c r="D95" s="226" t="s">
        <v>85</v>
      </c>
      <c r="E95" s="226"/>
      <c r="F95" s="226"/>
      <c r="G95" s="226"/>
      <c r="H95" s="226"/>
      <c r="I95" s="77"/>
      <c r="J95" s="226" t="s">
        <v>86</v>
      </c>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4">
        <f>'SO.102.2-III - SO.102.2-I...'!J30</f>
        <v>0</v>
      </c>
      <c r="AH95" s="225"/>
      <c r="AI95" s="225"/>
      <c r="AJ95" s="225"/>
      <c r="AK95" s="225"/>
      <c r="AL95" s="225"/>
      <c r="AM95" s="225"/>
      <c r="AN95" s="224">
        <f>SUM(AG95,AT95)</f>
        <v>0</v>
      </c>
      <c r="AO95" s="225"/>
      <c r="AP95" s="225"/>
      <c r="AQ95" s="78" t="s">
        <v>87</v>
      </c>
      <c r="AR95" s="75"/>
      <c r="AS95" s="79">
        <v>0</v>
      </c>
      <c r="AT95" s="80">
        <f>ROUNDUP(SUM(AV95:AW95),1)</f>
        <v>0</v>
      </c>
      <c r="AU95" s="81">
        <f>'SO.102.2-III - SO.102.2-I...'!P140</f>
        <v>0</v>
      </c>
      <c r="AV95" s="80">
        <f>'SO.102.2-III - SO.102.2-I...'!J33</f>
        <v>0</v>
      </c>
      <c r="AW95" s="80">
        <f>'SO.102.2-III - SO.102.2-I...'!J34</f>
        <v>0</v>
      </c>
      <c r="AX95" s="80">
        <f>'SO.102.2-III - SO.102.2-I...'!J35</f>
        <v>0</v>
      </c>
      <c r="AY95" s="80">
        <f>'SO.102.2-III - SO.102.2-I...'!J36</f>
        <v>0</v>
      </c>
      <c r="AZ95" s="80">
        <f>'SO.102.2-III - SO.102.2-I...'!F33</f>
        <v>0</v>
      </c>
      <c r="BA95" s="80">
        <f>'SO.102.2-III - SO.102.2-I...'!F34</f>
        <v>0</v>
      </c>
      <c r="BB95" s="80">
        <f>'SO.102.2-III - SO.102.2-I...'!F35</f>
        <v>0</v>
      </c>
      <c r="BC95" s="80">
        <f>'SO.102.2-III - SO.102.2-I...'!F36</f>
        <v>0</v>
      </c>
      <c r="BD95" s="82">
        <f>'SO.102.2-III - SO.102.2-I...'!F37</f>
        <v>0</v>
      </c>
      <c r="BT95" s="83" t="s">
        <v>88</v>
      </c>
      <c r="BV95" s="83" t="s">
        <v>82</v>
      </c>
      <c r="BW95" s="83" t="s">
        <v>89</v>
      </c>
      <c r="BX95" s="83" t="s">
        <v>5</v>
      </c>
      <c r="CL95" s="83" t="s">
        <v>1</v>
      </c>
      <c r="CM95" s="83" t="s">
        <v>90</v>
      </c>
    </row>
    <row r="96" spans="1:91" s="6" customFormat="1" ht="30" customHeight="1">
      <c r="A96" s="74" t="s">
        <v>84</v>
      </c>
      <c r="B96" s="75"/>
      <c r="C96" s="76"/>
      <c r="D96" s="226" t="s">
        <v>91</v>
      </c>
      <c r="E96" s="226"/>
      <c r="F96" s="226"/>
      <c r="G96" s="226"/>
      <c r="H96" s="226"/>
      <c r="I96" s="77"/>
      <c r="J96" s="226" t="s">
        <v>92</v>
      </c>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4">
        <f>'ZELEŇ - Návrh zeleně průt...'!J30</f>
        <v>0</v>
      </c>
      <c r="AH96" s="225"/>
      <c r="AI96" s="225"/>
      <c r="AJ96" s="225"/>
      <c r="AK96" s="225"/>
      <c r="AL96" s="225"/>
      <c r="AM96" s="225"/>
      <c r="AN96" s="224">
        <f>SUM(AG96,AT96)</f>
        <v>0</v>
      </c>
      <c r="AO96" s="225"/>
      <c r="AP96" s="225"/>
      <c r="AQ96" s="78" t="s">
        <v>87</v>
      </c>
      <c r="AR96" s="75"/>
      <c r="AS96" s="79">
        <v>0</v>
      </c>
      <c r="AT96" s="80">
        <f>ROUNDUP(SUM(AV96:AW96),1)</f>
        <v>0</v>
      </c>
      <c r="AU96" s="81">
        <f>'ZELEŇ - Návrh zeleně průt...'!P125</f>
        <v>0</v>
      </c>
      <c r="AV96" s="80">
        <f>'ZELEŇ - Návrh zeleně průt...'!J33</f>
        <v>0</v>
      </c>
      <c r="AW96" s="80">
        <f>'ZELEŇ - Návrh zeleně průt...'!J34</f>
        <v>0</v>
      </c>
      <c r="AX96" s="80">
        <f>'ZELEŇ - Návrh zeleně průt...'!J35</f>
        <v>0</v>
      </c>
      <c r="AY96" s="80">
        <f>'ZELEŇ - Návrh zeleně průt...'!J36</f>
        <v>0</v>
      </c>
      <c r="AZ96" s="80">
        <f>'ZELEŇ - Návrh zeleně průt...'!F33</f>
        <v>0</v>
      </c>
      <c r="BA96" s="80">
        <f>'ZELEŇ - Návrh zeleně průt...'!F34</f>
        <v>0</v>
      </c>
      <c r="BB96" s="80">
        <f>'ZELEŇ - Návrh zeleně průt...'!F35</f>
        <v>0</v>
      </c>
      <c r="BC96" s="80">
        <f>'ZELEŇ - Návrh zeleně průt...'!F36</f>
        <v>0</v>
      </c>
      <c r="BD96" s="82">
        <f>'ZELEŇ - Návrh zeleně průt...'!F37</f>
        <v>0</v>
      </c>
      <c r="BT96" s="83" t="s">
        <v>88</v>
      </c>
      <c r="BV96" s="83" t="s">
        <v>82</v>
      </c>
      <c r="BW96" s="83" t="s">
        <v>93</v>
      </c>
      <c r="BX96" s="83" t="s">
        <v>5</v>
      </c>
      <c r="CL96" s="83" t="s">
        <v>1</v>
      </c>
      <c r="CM96" s="83" t="s">
        <v>90</v>
      </c>
    </row>
    <row r="97" spans="1:91" s="6" customFormat="1" ht="30" customHeight="1">
      <c r="A97" s="74" t="s">
        <v>84</v>
      </c>
      <c r="B97" s="75"/>
      <c r="C97" s="76"/>
      <c r="D97" s="226" t="s">
        <v>94</v>
      </c>
      <c r="E97" s="226"/>
      <c r="F97" s="226"/>
      <c r="G97" s="226"/>
      <c r="H97" s="226"/>
      <c r="I97" s="77"/>
      <c r="J97" s="226" t="s">
        <v>95</v>
      </c>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4">
        <f>'VoN.2 - Vedlejší a ostatn...'!J30</f>
        <v>0</v>
      </c>
      <c r="AH97" s="225"/>
      <c r="AI97" s="225"/>
      <c r="AJ97" s="225"/>
      <c r="AK97" s="225"/>
      <c r="AL97" s="225"/>
      <c r="AM97" s="225"/>
      <c r="AN97" s="224">
        <f>SUM(AG97,AT97)</f>
        <v>0</v>
      </c>
      <c r="AO97" s="225"/>
      <c r="AP97" s="225"/>
      <c r="AQ97" s="78" t="s">
        <v>96</v>
      </c>
      <c r="AR97" s="75"/>
      <c r="AS97" s="84">
        <v>0</v>
      </c>
      <c r="AT97" s="85">
        <f>ROUNDUP(SUM(AV97:AW97),1)</f>
        <v>0</v>
      </c>
      <c r="AU97" s="86">
        <f>'VoN.2 - Vedlejší a ostatn...'!P119</f>
        <v>0</v>
      </c>
      <c r="AV97" s="85">
        <f>'VoN.2 - Vedlejší a ostatn...'!J33</f>
        <v>0</v>
      </c>
      <c r="AW97" s="85">
        <f>'VoN.2 - Vedlejší a ostatn...'!J34</f>
        <v>0</v>
      </c>
      <c r="AX97" s="85">
        <f>'VoN.2 - Vedlejší a ostatn...'!J35</f>
        <v>0</v>
      </c>
      <c r="AY97" s="85">
        <f>'VoN.2 - Vedlejší a ostatn...'!J36</f>
        <v>0</v>
      </c>
      <c r="AZ97" s="85">
        <f>'VoN.2 - Vedlejší a ostatn...'!F33</f>
        <v>0</v>
      </c>
      <c r="BA97" s="85">
        <f>'VoN.2 - Vedlejší a ostatn...'!F34</f>
        <v>0</v>
      </c>
      <c r="BB97" s="85">
        <f>'VoN.2 - Vedlejší a ostatn...'!F35</f>
        <v>0</v>
      </c>
      <c r="BC97" s="85">
        <f>'VoN.2 - Vedlejší a ostatn...'!F36</f>
        <v>0</v>
      </c>
      <c r="BD97" s="87">
        <f>'VoN.2 - Vedlejší a ostatn...'!F37</f>
        <v>0</v>
      </c>
      <c r="BT97" s="83" t="s">
        <v>88</v>
      </c>
      <c r="BV97" s="83" t="s">
        <v>82</v>
      </c>
      <c r="BW97" s="83" t="s">
        <v>97</v>
      </c>
      <c r="BX97" s="83" t="s">
        <v>5</v>
      </c>
      <c r="CL97" s="83" t="s">
        <v>1</v>
      </c>
      <c r="CM97" s="83" t="s">
        <v>90</v>
      </c>
    </row>
    <row r="98" spans="1:91" s="1" customFormat="1" ht="30" customHeight="1">
      <c r="B98" s="32"/>
      <c r="AR98" s="32"/>
    </row>
    <row r="99" spans="1:91" s="1" customFormat="1" ht="6.95" customHeight="1">
      <c r="B99" s="44"/>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45"/>
      <c r="AF99" s="45"/>
      <c r="AG99" s="45"/>
      <c r="AH99" s="45"/>
      <c r="AI99" s="45"/>
      <c r="AJ99" s="45"/>
      <c r="AK99" s="45"/>
      <c r="AL99" s="45"/>
      <c r="AM99" s="45"/>
      <c r="AN99" s="45"/>
      <c r="AO99" s="45"/>
      <c r="AP99" s="45"/>
      <c r="AQ99" s="45"/>
      <c r="AR99" s="32"/>
    </row>
  </sheetData>
  <sheetProtection algorithmName="SHA-512" hashValue="v9h8ZDWiCokKJC1uOaROE2oLpRSOgZGz0V+JbNRcJrGJkicd021LGxzwuy+FehpDVZLAgU9YvrG4quDP/tz8RA==" saltValue="eOA0WRLeH50Ku7hWN08D1kwtnD+cz3ntCwf+jWQVboWyVUJgFa+Y0krpXLGTKkzU7p42bkXYos+0kk+MbmJQKA==" spinCount="100000" sheet="1" objects="1" scenarios="1" formatColumns="0" formatRows="0"/>
  <mergeCells count="50">
    <mergeCell ref="AR2:BE2"/>
    <mergeCell ref="AN96:AP96"/>
    <mergeCell ref="AG96:AM96"/>
    <mergeCell ref="D96:H96"/>
    <mergeCell ref="J96:AF96"/>
    <mergeCell ref="AN97:AP97"/>
    <mergeCell ref="AG97:AM97"/>
    <mergeCell ref="D97:H97"/>
    <mergeCell ref="J97:AF97"/>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102.2-III - SO.102.2-I...'!C2" display="/" xr:uid="{00000000-0004-0000-0000-000000000000}"/>
    <hyperlink ref="A96" location="'ZELEŇ - Návrh zeleně průt...'!C2" display="/" xr:uid="{00000000-0004-0000-0000-000001000000}"/>
    <hyperlink ref="A97" location="'VoN.2 - Vedlejší a ostatn...'!C2" display="/" xr:uid="{00000000-0004-0000-0000-000002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45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95"/>
      <c r="M2" s="195"/>
      <c r="N2" s="195"/>
      <c r="O2" s="195"/>
      <c r="P2" s="195"/>
      <c r="Q2" s="195"/>
      <c r="R2" s="195"/>
      <c r="S2" s="195"/>
      <c r="T2" s="195"/>
      <c r="U2" s="195"/>
      <c r="V2" s="195"/>
      <c r="AT2" s="17" t="s">
        <v>89</v>
      </c>
    </row>
    <row r="3" spans="2:46" ht="6.95" customHeight="1">
      <c r="B3" s="18"/>
      <c r="C3" s="19"/>
      <c r="D3" s="19"/>
      <c r="E3" s="19"/>
      <c r="F3" s="19"/>
      <c r="G3" s="19"/>
      <c r="H3" s="19"/>
      <c r="I3" s="19"/>
      <c r="J3" s="19"/>
      <c r="K3" s="19"/>
      <c r="L3" s="20"/>
      <c r="AT3" s="17" t="s">
        <v>90</v>
      </c>
    </row>
    <row r="4" spans="2:46" ht="24.95" customHeight="1">
      <c r="B4" s="20"/>
      <c r="D4" s="21" t="s">
        <v>98</v>
      </c>
      <c r="L4" s="20"/>
      <c r="M4" s="88" t="s">
        <v>10</v>
      </c>
      <c r="AT4" s="17" t="s">
        <v>4</v>
      </c>
    </row>
    <row r="5" spans="2:46" ht="6.95" customHeight="1">
      <c r="B5" s="20"/>
      <c r="L5" s="20"/>
    </row>
    <row r="6" spans="2:46" ht="12" customHeight="1">
      <c r="B6" s="20"/>
      <c r="D6" s="27" t="s">
        <v>16</v>
      </c>
      <c r="L6" s="20"/>
    </row>
    <row r="7" spans="2:46" ht="16.5" customHeight="1">
      <c r="B7" s="20"/>
      <c r="E7" s="229" t="str">
        <f>'Rekapitulace stavby'!K6</f>
        <v>III/2444 a III/0105A Přezletice, průtah - III. etapa</v>
      </c>
      <c r="F7" s="230"/>
      <c r="G7" s="230"/>
      <c r="H7" s="230"/>
      <c r="L7" s="20"/>
    </row>
    <row r="8" spans="2:46" s="1" customFormat="1" ht="12" customHeight="1">
      <c r="B8" s="32"/>
      <c r="D8" s="27" t="s">
        <v>99</v>
      </c>
      <c r="L8" s="32"/>
    </row>
    <row r="9" spans="2:46" s="1" customFormat="1" ht="16.5" customHeight="1">
      <c r="B9" s="32"/>
      <c r="E9" s="210" t="s">
        <v>100</v>
      </c>
      <c r="F9" s="231"/>
      <c r="G9" s="231"/>
      <c r="H9" s="231"/>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2" t="str">
        <f>'Rekapitulace stavby'!E14</f>
        <v>Vyplň údaj</v>
      </c>
      <c r="F18" s="194"/>
      <c r="G18" s="194"/>
      <c r="H18" s="194"/>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31</v>
      </c>
      <c r="L20" s="32"/>
    </row>
    <row r="21" spans="2:12" s="1" customFormat="1" ht="18" customHeight="1">
      <c r="B21" s="32"/>
      <c r="E21" s="25" t="s">
        <v>32</v>
      </c>
      <c r="I21" s="27" t="s">
        <v>27</v>
      </c>
      <c r="J21" s="25" t="s">
        <v>33</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199" t="s">
        <v>1</v>
      </c>
      <c r="F27" s="199"/>
      <c r="G27" s="199"/>
      <c r="H27" s="199"/>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ROUNDUP(J140,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ROUNDUP((SUM(BE140:BE450)),  2)</f>
        <v>0</v>
      </c>
      <c r="I33" s="92">
        <v>0.21</v>
      </c>
      <c r="J33" s="91">
        <f>ROUNDUP(((SUM(BE140:BE450))*I33),  2)</f>
        <v>0</v>
      </c>
      <c r="L33" s="32"/>
    </row>
    <row r="34" spans="2:12" s="1" customFormat="1" ht="14.45" customHeight="1">
      <c r="B34" s="32"/>
      <c r="E34" s="27" t="s">
        <v>46</v>
      </c>
      <c r="F34" s="91">
        <f>ROUNDUP((SUM(BF140:BF450)),  2)</f>
        <v>0</v>
      </c>
      <c r="I34" s="92">
        <v>0.12</v>
      </c>
      <c r="J34" s="91">
        <f>ROUNDUP(((SUM(BF140:BF450))*I34),  2)</f>
        <v>0</v>
      </c>
      <c r="L34" s="32"/>
    </row>
    <row r="35" spans="2:12" s="1" customFormat="1" ht="14.45" hidden="1" customHeight="1">
      <c r="B35" s="32"/>
      <c r="E35" s="27" t="s">
        <v>47</v>
      </c>
      <c r="F35" s="91">
        <f>ROUNDUP((SUM(BG140:BG450)),  2)</f>
        <v>0</v>
      </c>
      <c r="I35" s="92">
        <v>0.21</v>
      </c>
      <c r="J35" s="91">
        <f>0</f>
        <v>0</v>
      </c>
      <c r="L35" s="32"/>
    </row>
    <row r="36" spans="2:12" s="1" customFormat="1" ht="14.45" hidden="1" customHeight="1">
      <c r="B36" s="32"/>
      <c r="E36" s="27" t="s">
        <v>48</v>
      </c>
      <c r="F36" s="91">
        <f>ROUNDUP((SUM(BH140:BH450)),  2)</f>
        <v>0</v>
      </c>
      <c r="I36" s="92">
        <v>0.12</v>
      </c>
      <c r="J36" s="91">
        <f>0</f>
        <v>0</v>
      </c>
      <c r="L36" s="32"/>
    </row>
    <row r="37" spans="2:12" s="1" customFormat="1" ht="14.45" hidden="1" customHeight="1">
      <c r="B37" s="32"/>
      <c r="E37" s="27" t="s">
        <v>49</v>
      </c>
      <c r="F37" s="91">
        <f>ROUNDUP((SUM(BI140:BI450)),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101</v>
      </c>
      <c r="L82" s="32"/>
    </row>
    <row r="83" spans="2:47" s="1" customFormat="1" ht="6.95" customHeight="1">
      <c r="B83" s="32"/>
      <c r="L83" s="32"/>
    </row>
    <row r="84" spans="2:47" s="1" customFormat="1" ht="12" customHeight="1">
      <c r="B84" s="32"/>
      <c r="C84" s="27" t="s">
        <v>16</v>
      </c>
      <c r="L84" s="32"/>
    </row>
    <row r="85" spans="2:47" s="1" customFormat="1" ht="16.5" customHeight="1">
      <c r="B85" s="32"/>
      <c r="E85" s="229" t="str">
        <f>E7</f>
        <v>III/2444 a III/0105A Přezletice, průtah - III. etapa</v>
      </c>
      <c r="F85" s="230"/>
      <c r="G85" s="230"/>
      <c r="H85" s="230"/>
      <c r="L85" s="32"/>
    </row>
    <row r="86" spans="2:47" s="1" customFormat="1" ht="12" customHeight="1">
      <c r="B86" s="32"/>
      <c r="C86" s="27" t="s">
        <v>99</v>
      </c>
      <c r="L86" s="32"/>
    </row>
    <row r="87" spans="2:47" s="1" customFormat="1" ht="16.5" customHeight="1">
      <c r="B87" s="32"/>
      <c r="E87" s="210" t="str">
        <f>E9</f>
        <v>SO.102.2-III - SO.102.2-III - Chodníky, vjezdy a zeleň</v>
      </c>
      <c r="F87" s="231"/>
      <c r="G87" s="231"/>
      <c r="H87" s="231"/>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102</v>
      </c>
      <c r="D94" s="93"/>
      <c r="E94" s="93"/>
      <c r="F94" s="93"/>
      <c r="G94" s="93"/>
      <c r="H94" s="93"/>
      <c r="I94" s="93"/>
      <c r="J94" s="102" t="s">
        <v>103</v>
      </c>
      <c r="K94" s="93"/>
      <c r="L94" s="32"/>
    </row>
    <row r="95" spans="2:47" s="1" customFormat="1" ht="10.35" customHeight="1">
      <c r="B95" s="32"/>
      <c r="L95" s="32"/>
    </row>
    <row r="96" spans="2:47" s="1" customFormat="1" ht="22.9" customHeight="1">
      <c r="B96" s="32"/>
      <c r="C96" s="103" t="s">
        <v>104</v>
      </c>
      <c r="J96" s="66">
        <f>J140</f>
        <v>0</v>
      </c>
      <c r="L96" s="32"/>
      <c r="AU96" s="17" t="s">
        <v>105</v>
      </c>
    </row>
    <row r="97" spans="2:12" s="8" customFormat="1" ht="24.95" customHeight="1">
      <c r="B97" s="104"/>
      <c r="D97" s="105" t="s">
        <v>106</v>
      </c>
      <c r="E97" s="106"/>
      <c r="F97" s="106"/>
      <c r="G97" s="106"/>
      <c r="H97" s="106"/>
      <c r="I97" s="106"/>
      <c r="J97" s="107">
        <f>J141</f>
        <v>0</v>
      </c>
      <c r="L97" s="104"/>
    </row>
    <row r="98" spans="2:12" s="9" customFormat="1" ht="19.899999999999999" customHeight="1">
      <c r="B98" s="108"/>
      <c r="D98" s="109" t="s">
        <v>107</v>
      </c>
      <c r="E98" s="110"/>
      <c r="F98" s="110"/>
      <c r="G98" s="110"/>
      <c r="H98" s="110"/>
      <c r="I98" s="110"/>
      <c r="J98" s="111">
        <f>J142</f>
        <v>0</v>
      </c>
      <c r="L98" s="108"/>
    </row>
    <row r="99" spans="2:12" s="9" customFormat="1" ht="14.85" customHeight="1">
      <c r="B99" s="108"/>
      <c r="D99" s="109" t="s">
        <v>108</v>
      </c>
      <c r="E99" s="110"/>
      <c r="F99" s="110"/>
      <c r="G99" s="110"/>
      <c r="H99" s="110"/>
      <c r="I99" s="110"/>
      <c r="J99" s="111">
        <f>J143</f>
        <v>0</v>
      </c>
      <c r="L99" s="108"/>
    </row>
    <row r="100" spans="2:12" s="9" customFormat="1" ht="14.85" customHeight="1">
      <c r="B100" s="108"/>
      <c r="D100" s="109" t="s">
        <v>109</v>
      </c>
      <c r="E100" s="110"/>
      <c r="F100" s="110"/>
      <c r="G100" s="110"/>
      <c r="H100" s="110"/>
      <c r="I100" s="110"/>
      <c r="J100" s="111">
        <f>J172</f>
        <v>0</v>
      </c>
      <c r="L100" s="108"/>
    </row>
    <row r="101" spans="2:12" s="9" customFormat="1" ht="14.85" customHeight="1">
      <c r="B101" s="108"/>
      <c r="D101" s="109" t="s">
        <v>110</v>
      </c>
      <c r="E101" s="110"/>
      <c r="F101" s="110"/>
      <c r="G101" s="110"/>
      <c r="H101" s="110"/>
      <c r="I101" s="110"/>
      <c r="J101" s="111">
        <f>J188</f>
        <v>0</v>
      </c>
      <c r="L101" s="108"/>
    </row>
    <row r="102" spans="2:12" s="9" customFormat="1" ht="19.899999999999999" customHeight="1">
      <c r="B102" s="108"/>
      <c r="D102" s="109" t="s">
        <v>111</v>
      </c>
      <c r="E102" s="110"/>
      <c r="F102" s="110"/>
      <c r="G102" s="110"/>
      <c r="H102" s="110"/>
      <c r="I102" s="110"/>
      <c r="J102" s="111">
        <f>J201</f>
        <v>0</v>
      </c>
      <c r="L102" s="108"/>
    </row>
    <row r="103" spans="2:12" s="9" customFormat="1" ht="14.85" customHeight="1">
      <c r="B103" s="108"/>
      <c r="D103" s="109" t="s">
        <v>112</v>
      </c>
      <c r="E103" s="110"/>
      <c r="F103" s="110"/>
      <c r="G103" s="110"/>
      <c r="H103" s="110"/>
      <c r="I103" s="110"/>
      <c r="J103" s="111">
        <f>J202</f>
        <v>0</v>
      </c>
      <c r="L103" s="108"/>
    </row>
    <row r="104" spans="2:12" s="9" customFormat="1" ht="19.899999999999999" customHeight="1">
      <c r="B104" s="108"/>
      <c r="D104" s="109" t="s">
        <v>113</v>
      </c>
      <c r="E104" s="110"/>
      <c r="F104" s="110"/>
      <c r="G104" s="110"/>
      <c r="H104" s="110"/>
      <c r="I104" s="110"/>
      <c r="J104" s="111">
        <f>J206</f>
        <v>0</v>
      </c>
      <c r="L104" s="108"/>
    </row>
    <row r="105" spans="2:12" s="9" customFormat="1" ht="14.85" customHeight="1">
      <c r="B105" s="108"/>
      <c r="D105" s="109" t="s">
        <v>114</v>
      </c>
      <c r="E105" s="110"/>
      <c r="F105" s="110"/>
      <c r="G105" s="110"/>
      <c r="H105" s="110"/>
      <c r="I105" s="110"/>
      <c r="J105" s="111">
        <f>J207</f>
        <v>0</v>
      </c>
      <c r="L105" s="108"/>
    </row>
    <row r="106" spans="2:12" s="9" customFormat="1" ht="14.85" customHeight="1">
      <c r="B106" s="108"/>
      <c r="D106" s="109" t="s">
        <v>115</v>
      </c>
      <c r="E106" s="110"/>
      <c r="F106" s="110"/>
      <c r="G106" s="110"/>
      <c r="H106" s="110"/>
      <c r="I106" s="110"/>
      <c r="J106" s="111">
        <f>J213</f>
        <v>0</v>
      </c>
      <c r="L106" s="108"/>
    </row>
    <row r="107" spans="2:12" s="9" customFormat="1" ht="19.899999999999999" customHeight="1">
      <c r="B107" s="108"/>
      <c r="D107" s="109" t="s">
        <v>116</v>
      </c>
      <c r="E107" s="110"/>
      <c r="F107" s="110"/>
      <c r="G107" s="110"/>
      <c r="H107" s="110"/>
      <c r="I107" s="110"/>
      <c r="J107" s="111">
        <f>J222</f>
        <v>0</v>
      </c>
      <c r="L107" s="108"/>
    </row>
    <row r="108" spans="2:12" s="9" customFormat="1" ht="14.85" customHeight="1">
      <c r="B108" s="108"/>
      <c r="D108" s="109" t="s">
        <v>117</v>
      </c>
      <c r="E108" s="110"/>
      <c r="F108" s="110"/>
      <c r="G108" s="110"/>
      <c r="H108" s="110"/>
      <c r="I108" s="110"/>
      <c r="J108" s="111">
        <f>J223</f>
        <v>0</v>
      </c>
      <c r="L108" s="108"/>
    </row>
    <row r="109" spans="2:12" s="9" customFormat="1" ht="14.85" customHeight="1">
      <c r="B109" s="108"/>
      <c r="D109" s="109" t="s">
        <v>118</v>
      </c>
      <c r="E109" s="110"/>
      <c r="F109" s="110"/>
      <c r="G109" s="110"/>
      <c r="H109" s="110"/>
      <c r="I109" s="110"/>
      <c r="J109" s="111">
        <f>J238</f>
        <v>0</v>
      </c>
      <c r="L109" s="108"/>
    </row>
    <row r="110" spans="2:12" s="9" customFormat="1" ht="14.85" customHeight="1">
      <c r="B110" s="108"/>
      <c r="D110" s="109" t="s">
        <v>119</v>
      </c>
      <c r="E110" s="110"/>
      <c r="F110" s="110"/>
      <c r="G110" s="110"/>
      <c r="H110" s="110"/>
      <c r="I110" s="110"/>
      <c r="J110" s="111">
        <f>J267</f>
        <v>0</v>
      </c>
      <c r="L110" s="108"/>
    </row>
    <row r="111" spans="2:12" s="9" customFormat="1" ht="14.85" customHeight="1">
      <c r="B111" s="108"/>
      <c r="D111" s="109" t="s">
        <v>120</v>
      </c>
      <c r="E111" s="110"/>
      <c r="F111" s="110"/>
      <c r="G111" s="110"/>
      <c r="H111" s="110"/>
      <c r="I111" s="110"/>
      <c r="J111" s="111">
        <f>J303</f>
        <v>0</v>
      </c>
      <c r="L111" s="108"/>
    </row>
    <row r="112" spans="2:12" s="9" customFormat="1" ht="19.899999999999999" customHeight="1">
      <c r="B112" s="108"/>
      <c r="D112" s="109" t="s">
        <v>121</v>
      </c>
      <c r="E112" s="110"/>
      <c r="F112" s="110"/>
      <c r="G112" s="110"/>
      <c r="H112" s="110"/>
      <c r="I112" s="110"/>
      <c r="J112" s="111">
        <f>J312</f>
        <v>0</v>
      </c>
      <c r="L112" s="108"/>
    </row>
    <row r="113" spans="2:12" s="9" customFormat="1" ht="14.85" customHeight="1">
      <c r="B113" s="108"/>
      <c r="D113" s="109" t="s">
        <v>122</v>
      </c>
      <c r="E113" s="110"/>
      <c r="F113" s="110"/>
      <c r="G113" s="110"/>
      <c r="H113" s="110"/>
      <c r="I113" s="110"/>
      <c r="J113" s="111">
        <f>J313</f>
        <v>0</v>
      </c>
      <c r="L113" s="108"/>
    </row>
    <row r="114" spans="2:12" s="9" customFormat="1" ht="19.899999999999999" customHeight="1">
      <c r="B114" s="108"/>
      <c r="D114" s="109" t="s">
        <v>123</v>
      </c>
      <c r="E114" s="110"/>
      <c r="F114" s="110"/>
      <c r="G114" s="110"/>
      <c r="H114" s="110"/>
      <c r="I114" s="110"/>
      <c r="J114" s="111">
        <f>J316</f>
        <v>0</v>
      </c>
      <c r="L114" s="108"/>
    </row>
    <row r="115" spans="2:12" s="9" customFormat="1" ht="14.85" customHeight="1">
      <c r="B115" s="108"/>
      <c r="D115" s="109" t="s">
        <v>124</v>
      </c>
      <c r="E115" s="110"/>
      <c r="F115" s="110"/>
      <c r="G115" s="110"/>
      <c r="H115" s="110"/>
      <c r="I115" s="110"/>
      <c r="J115" s="111">
        <f>J317</f>
        <v>0</v>
      </c>
      <c r="L115" s="108"/>
    </row>
    <row r="116" spans="2:12" s="9" customFormat="1" ht="14.85" customHeight="1">
      <c r="B116" s="108"/>
      <c r="D116" s="109" t="s">
        <v>125</v>
      </c>
      <c r="E116" s="110"/>
      <c r="F116" s="110"/>
      <c r="G116" s="110"/>
      <c r="H116" s="110"/>
      <c r="I116" s="110"/>
      <c r="J116" s="111">
        <f>J331</f>
        <v>0</v>
      </c>
      <c r="L116" s="108"/>
    </row>
    <row r="117" spans="2:12" s="9" customFormat="1" ht="14.85" customHeight="1">
      <c r="B117" s="108"/>
      <c r="D117" s="109" t="s">
        <v>126</v>
      </c>
      <c r="E117" s="110"/>
      <c r="F117" s="110"/>
      <c r="G117" s="110"/>
      <c r="H117" s="110"/>
      <c r="I117" s="110"/>
      <c r="J117" s="111">
        <f>J379</f>
        <v>0</v>
      </c>
      <c r="L117" s="108"/>
    </row>
    <row r="118" spans="2:12" s="9" customFormat="1" ht="14.85" customHeight="1">
      <c r="B118" s="108"/>
      <c r="D118" s="109" t="s">
        <v>127</v>
      </c>
      <c r="E118" s="110"/>
      <c r="F118" s="110"/>
      <c r="G118" s="110"/>
      <c r="H118" s="110"/>
      <c r="I118" s="110"/>
      <c r="J118" s="111">
        <f>J416</f>
        <v>0</v>
      </c>
      <c r="L118" s="108"/>
    </row>
    <row r="119" spans="2:12" s="9" customFormat="1" ht="14.85" customHeight="1">
      <c r="B119" s="108"/>
      <c r="D119" s="109" t="s">
        <v>128</v>
      </c>
      <c r="E119" s="110"/>
      <c r="F119" s="110"/>
      <c r="G119" s="110"/>
      <c r="H119" s="110"/>
      <c r="I119" s="110"/>
      <c r="J119" s="111">
        <f>J429</f>
        <v>0</v>
      </c>
      <c r="L119" s="108"/>
    </row>
    <row r="120" spans="2:12" s="9" customFormat="1" ht="14.85" customHeight="1">
      <c r="B120" s="108"/>
      <c r="D120" s="109" t="s">
        <v>129</v>
      </c>
      <c r="E120" s="110"/>
      <c r="F120" s="110"/>
      <c r="G120" s="110"/>
      <c r="H120" s="110"/>
      <c r="I120" s="110"/>
      <c r="J120" s="111">
        <f>J437</f>
        <v>0</v>
      </c>
      <c r="L120" s="108"/>
    </row>
    <row r="121" spans="2:12" s="1" customFormat="1" ht="21.75" customHeight="1">
      <c r="B121" s="32"/>
      <c r="L121" s="32"/>
    </row>
    <row r="122" spans="2:12" s="1" customFormat="1" ht="6.95" customHeight="1">
      <c r="B122" s="44"/>
      <c r="C122" s="45"/>
      <c r="D122" s="45"/>
      <c r="E122" s="45"/>
      <c r="F122" s="45"/>
      <c r="G122" s="45"/>
      <c r="H122" s="45"/>
      <c r="I122" s="45"/>
      <c r="J122" s="45"/>
      <c r="K122" s="45"/>
      <c r="L122" s="32"/>
    </row>
    <row r="126" spans="2:12" s="1" customFormat="1" ht="6.95" customHeight="1">
      <c r="B126" s="46"/>
      <c r="C126" s="47"/>
      <c r="D126" s="47"/>
      <c r="E126" s="47"/>
      <c r="F126" s="47"/>
      <c r="G126" s="47"/>
      <c r="H126" s="47"/>
      <c r="I126" s="47"/>
      <c r="J126" s="47"/>
      <c r="K126" s="47"/>
      <c r="L126" s="32"/>
    </row>
    <row r="127" spans="2:12" s="1" customFormat="1" ht="24.95" customHeight="1">
      <c r="B127" s="32"/>
      <c r="C127" s="21" t="s">
        <v>130</v>
      </c>
      <c r="L127" s="32"/>
    </row>
    <row r="128" spans="2:12" s="1" customFormat="1" ht="6.95" customHeight="1">
      <c r="B128" s="32"/>
      <c r="L128" s="32"/>
    </row>
    <row r="129" spans="2:65" s="1" customFormat="1" ht="12" customHeight="1">
      <c r="B129" s="32"/>
      <c r="C129" s="27" t="s">
        <v>16</v>
      </c>
      <c r="L129" s="32"/>
    </row>
    <row r="130" spans="2:65" s="1" customFormat="1" ht="16.5" customHeight="1">
      <c r="B130" s="32"/>
      <c r="E130" s="229" t="str">
        <f>E7</f>
        <v>III/2444 a III/0105A Přezletice, průtah - III. etapa</v>
      </c>
      <c r="F130" s="230"/>
      <c r="G130" s="230"/>
      <c r="H130" s="230"/>
      <c r="L130" s="32"/>
    </row>
    <row r="131" spans="2:65" s="1" customFormat="1" ht="12" customHeight="1">
      <c r="B131" s="32"/>
      <c r="C131" s="27" t="s">
        <v>99</v>
      </c>
      <c r="L131" s="32"/>
    </row>
    <row r="132" spans="2:65" s="1" customFormat="1" ht="16.5" customHeight="1">
      <c r="B132" s="32"/>
      <c r="E132" s="210" t="str">
        <f>E9</f>
        <v>SO.102.2-III - SO.102.2-III - Chodníky, vjezdy a zeleň</v>
      </c>
      <c r="F132" s="231"/>
      <c r="G132" s="231"/>
      <c r="H132" s="231"/>
      <c r="L132" s="32"/>
    </row>
    <row r="133" spans="2:65" s="1" customFormat="1" ht="6.95" customHeight="1">
      <c r="B133" s="32"/>
      <c r="L133" s="32"/>
    </row>
    <row r="134" spans="2:65" s="1" customFormat="1" ht="12" customHeight="1">
      <c r="B134" s="32"/>
      <c r="C134" s="27" t="s">
        <v>20</v>
      </c>
      <c r="F134" s="25" t="str">
        <f>F12</f>
        <v xml:space="preserve"> </v>
      </c>
      <c r="I134" s="27" t="s">
        <v>22</v>
      </c>
      <c r="J134" s="52" t="str">
        <f>IF(J12="","",J12)</f>
        <v>10. 7. 2025</v>
      </c>
      <c r="L134" s="32"/>
    </row>
    <row r="135" spans="2:65" s="1" customFormat="1" ht="6.95" customHeight="1">
      <c r="B135" s="32"/>
      <c r="L135" s="32"/>
    </row>
    <row r="136" spans="2:65" s="1" customFormat="1" ht="15.2" customHeight="1">
      <c r="B136" s="32"/>
      <c r="C136" s="27" t="s">
        <v>24</v>
      </c>
      <c r="F136" s="25" t="str">
        <f>E15</f>
        <v>KSÚS středočeského kraje, Obec Přezletice</v>
      </c>
      <c r="I136" s="27" t="s">
        <v>30</v>
      </c>
      <c r="J136" s="30" t="str">
        <f>E21</f>
        <v>CR Project s.r.o.</v>
      </c>
      <c r="L136" s="32"/>
    </row>
    <row r="137" spans="2:65" s="1" customFormat="1" ht="15.2" customHeight="1">
      <c r="B137" s="32"/>
      <c r="C137" s="27" t="s">
        <v>28</v>
      </c>
      <c r="F137" s="25" t="str">
        <f>IF(E18="","",E18)</f>
        <v>Vyplň údaj</v>
      </c>
      <c r="I137" s="27" t="s">
        <v>35</v>
      </c>
      <c r="J137" s="30" t="str">
        <f>E24</f>
        <v>Josef Nentwich</v>
      </c>
      <c r="L137" s="32"/>
    </row>
    <row r="138" spans="2:65" s="1" customFormat="1" ht="10.35" customHeight="1">
      <c r="B138" s="32"/>
      <c r="L138" s="32"/>
    </row>
    <row r="139" spans="2:65" s="10" customFormat="1" ht="29.25" customHeight="1">
      <c r="B139" s="112"/>
      <c r="C139" s="113" t="s">
        <v>131</v>
      </c>
      <c r="D139" s="114" t="s">
        <v>65</v>
      </c>
      <c r="E139" s="114" t="s">
        <v>61</v>
      </c>
      <c r="F139" s="114" t="s">
        <v>62</v>
      </c>
      <c r="G139" s="114" t="s">
        <v>132</v>
      </c>
      <c r="H139" s="114" t="s">
        <v>133</v>
      </c>
      <c r="I139" s="114" t="s">
        <v>134</v>
      </c>
      <c r="J139" s="114" t="s">
        <v>103</v>
      </c>
      <c r="K139" s="115" t="s">
        <v>135</v>
      </c>
      <c r="L139" s="112"/>
      <c r="M139" s="59" t="s">
        <v>1</v>
      </c>
      <c r="N139" s="60" t="s">
        <v>44</v>
      </c>
      <c r="O139" s="60" t="s">
        <v>136</v>
      </c>
      <c r="P139" s="60" t="s">
        <v>137</v>
      </c>
      <c r="Q139" s="60" t="s">
        <v>138</v>
      </c>
      <c r="R139" s="60" t="s">
        <v>139</v>
      </c>
      <c r="S139" s="60" t="s">
        <v>140</v>
      </c>
      <c r="T139" s="61" t="s">
        <v>141</v>
      </c>
    </row>
    <row r="140" spans="2:65" s="1" customFormat="1" ht="22.9" customHeight="1">
      <c r="B140" s="32"/>
      <c r="C140" s="64" t="s">
        <v>142</v>
      </c>
      <c r="J140" s="116">
        <f>BK140</f>
        <v>0</v>
      </c>
      <c r="L140" s="32"/>
      <c r="M140" s="62"/>
      <c r="N140" s="53"/>
      <c r="O140" s="53"/>
      <c r="P140" s="117">
        <f>P141</f>
        <v>0</v>
      </c>
      <c r="Q140" s="53"/>
      <c r="R140" s="117">
        <f>R141</f>
        <v>289.34758379999994</v>
      </c>
      <c r="S140" s="53"/>
      <c r="T140" s="118">
        <f>T141</f>
        <v>404.68430000000012</v>
      </c>
      <c r="AT140" s="17" t="s">
        <v>79</v>
      </c>
      <c r="AU140" s="17" t="s">
        <v>105</v>
      </c>
      <c r="BK140" s="119">
        <f>BK141</f>
        <v>0</v>
      </c>
    </row>
    <row r="141" spans="2:65" s="11" customFormat="1" ht="25.9" customHeight="1">
      <c r="B141" s="120"/>
      <c r="D141" s="121" t="s">
        <v>79</v>
      </c>
      <c r="E141" s="122" t="s">
        <v>143</v>
      </c>
      <c r="F141" s="122" t="s">
        <v>144</v>
      </c>
      <c r="I141" s="123"/>
      <c r="J141" s="124">
        <f>BK141</f>
        <v>0</v>
      </c>
      <c r="L141" s="120"/>
      <c r="M141" s="125"/>
      <c r="P141" s="126">
        <f>P142+P201+P206+P222+P312+P316</f>
        <v>0</v>
      </c>
      <c r="R141" s="126">
        <f>R142+R201+R206+R222+R312+R316</f>
        <v>289.34758379999994</v>
      </c>
      <c r="T141" s="127">
        <f>T142+T201+T206+T222+T312+T316</f>
        <v>404.68430000000012</v>
      </c>
      <c r="AR141" s="121" t="s">
        <v>88</v>
      </c>
      <c r="AT141" s="128" t="s">
        <v>79</v>
      </c>
      <c r="AU141" s="128" t="s">
        <v>80</v>
      </c>
      <c r="AY141" s="121" t="s">
        <v>145</v>
      </c>
      <c r="BK141" s="129">
        <f>BK142+BK201+BK206+BK222+BK312+BK316</f>
        <v>0</v>
      </c>
    </row>
    <row r="142" spans="2:65" s="11" customFormat="1" ht="22.9" customHeight="1">
      <c r="B142" s="120"/>
      <c r="D142" s="121" t="s">
        <v>79</v>
      </c>
      <c r="E142" s="130" t="s">
        <v>88</v>
      </c>
      <c r="F142" s="130" t="s">
        <v>146</v>
      </c>
      <c r="I142" s="123"/>
      <c r="J142" s="131">
        <f>BK142</f>
        <v>0</v>
      </c>
      <c r="L142" s="120"/>
      <c r="M142" s="125"/>
      <c r="P142" s="126">
        <f>P143+P172+P188</f>
        <v>0</v>
      </c>
      <c r="R142" s="126">
        <f>R143+R172+R188</f>
        <v>0</v>
      </c>
      <c r="T142" s="127">
        <f>T143+T172+T188</f>
        <v>0</v>
      </c>
      <c r="AR142" s="121" t="s">
        <v>88</v>
      </c>
      <c r="AT142" s="128" t="s">
        <v>79</v>
      </c>
      <c r="AU142" s="128" t="s">
        <v>88</v>
      </c>
      <c r="AY142" s="121" t="s">
        <v>145</v>
      </c>
      <c r="BK142" s="129">
        <f>BK143+BK172+BK188</f>
        <v>0</v>
      </c>
    </row>
    <row r="143" spans="2:65" s="11" customFormat="1" ht="20.85" customHeight="1">
      <c r="B143" s="120"/>
      <c r="D143" s="121" t="s">
        <v>79</v>
      </c>
      <c r="E143" s="130" t="s">
        <v>147</v>
      </c>
      <c r="F143" s="130" t="s">
        <v>148</v>
      </c>
      <c r="I143" s="123"/>
      <c r="J143" s="131">
        <f>BK143</f>
        <v>0</v>
      </c>
      <c r="L143" s="120"/>
      <c r="M143" s="125"/>
      <c r="P143" s="126">
        <f>SUM(P144:P171)</f>
        <v>0</v>
      </c>
      <c r="R143" s="126">
        <f>SUM(R144:R171)</f>
        <v>0</v>
      </c>
      <c r="T143" s="127">
        <f>SUM(T144:T171)</f>
        <v>0</v>
      </c>
      <c r="AR143" s="121" t="s">
        <v>88</v>
      </c>
      <c r="AT143" s="128" t="s">
        <v>79</v>
      </c>
      <c r="AU143" s="128" t="s">
        <v>90</v>
      </c>
      <c r="AY143" s="121" t="s">
        <v>145</v>
      </c>
      <c r="BK143" s="129">
        <f>SUM(BK144:BK171)</f>
        <v>0</v>
      </c>
    </row>
    <row r="144" spans="2:65" s="1" customFormat="1" ht="24.2" customHeight="1">
      <c r="B144" s="32"/>
      <c r="C144" s="132" t="s">
        <v>88</v>
      </c>
      <c r="D144" s="132" t="s">
        <v>149</v>
      </c>
      <c r="E144" s="133" t="s">
        <v>150</v>
      </c>
      <c r="F144" s="134" t="s">
        <v>151</v>
      </c>
      <c r="G144" s="135" t="s">
        <v>152</v>
      </c>
      <c r="H144" s="136">
        <v>518.125</v>
      </c>
      <c r="I144" s="137"/>
      <c r="J144" s="138">
        <f>ROUND(I144*H144,2)</f>
        <v>0</v>
      </c>
      <c r="K144" s="134" t="s">
        <v>153</v>
      </c>
      <c r="L144" s="32"/>
      <c r="M144" s="139" t="s">
        <v>1</v>
      </c>
      <c r="N144" s="140" t="s">
        <v>45</v>
      </c>
      <c r="P144" s="141">
        <f>O144*H144</f>
        <v>0</v>
      </c>
      <c r="Q144" s="141">
        <v>0</v>
      </c>
      <c r="R144" s="141">
        <f>Q144*H144</f>
        <v>0</v>
      </c>
      <c r="S144" s="141">
        <v>0</v>
      </c>
      <c r="T144" s="142">
        <f>S144*H144</f>
        <v>0</v>
      </c>
      <c r="AR144" s="143" t="s">
        <v>154</v>
      </c>
      <c r="AT144" s="143" t="s">
        <v>149</v>
      </c>
      <c r="AU144" s="143" t="s">
        <v>155</v>
      </c>
      <c r="AY144" s="17" t="s">
        <v>145</v>
      </c>
      <c r="BE144" s="144">
        <f>IF(N144="základní",J144,0)</f>
        <v>0</v>
      </c>
      <c r="BF144" s="144">
        <f>IF(N144="snížená",J144,0)</f>
        <v>0</v>
      </c>
      <c r="BG144" s="144">
        <f>IF(N144="zákl. přenesená",J144,0)</f>
        <v>0</v>
      </c>
      <c r="BH144" s="144">
        <f>IF(N144="sníž. přenesená",J144,0)</f>
        <v>0</v>
      </c>
      <c r="BI144" s="144">
        <f>IF(N144="nulová",J144,0)</f>
        <v>0</v>
      </c>
      <c r="BJ144" s="17" t="s">
        <v>88</v>
      </c>
      <c r="BK144" s="144">
        <f>ROUND(I144*H144,2)</f>
        <v>0</v>
      </c>
      <c r="BL144" s="17" t="s">
        <v>154</v>
      </c>
      <c r="BM144" s="143" t="s">
        <v>156</v>
      </c>
    </row>
    <row r="145" spans="2:65" s="12" customFormat="1" ht="22.5">
      <c r="B145" s="145"/>
      <c r="D145" s="146" t="s">
        <v>157</v>
      </c>
      <c r="E145" s="147" t="s">
        <v>1</v>
      </c>
      <c r="F145" s="148" t="s">
        <v>158</v>
      </c>
      <c r="H145" s="147" t="s">
        <v>1</v>
      </c>
      <c r="I145" s="149"/>
      <c r="L145" s="145"/>
      <c r="M145" s="150"/>
      <c r="T145" s="151"/>
      <c r="AT145" s="147" t="s">
        <v>157</v>
      </c>
      <c r="AU145" s="147" t="s">
        <v>155</v>
      </c>
      <c r="AV145" s="12" t="s">
        <v>88</v>
      </c>
      <c r="AW145" s="12" t="s">
        <v>34</v>
      </c>
      <c r="AX145" s="12" t="s">
        <v>80</v>
      </c>
      <c r="AY145" s="147" t="s">
        <v>145</v>
      </c>
    </row>
    <row r="146" spans="2:65" s="13" customFormat="1" ht="11.25">
      <c r="B146" s="152"/>
      <c r="D146" s="146" t="s">
        <v>157</v>
      </c>
      <c r="E146" s="153" t="s">
        <v>1</v>
      </c>
      <c r="F146" s="154" t="s">
        <v>159</v>
      </c>
      <c r="H146" s="155">
        <v>403.75</v>
      </c>
      <c r="I146" s="156"/>
      <c r="L146" s="152"/>
      <c r="M146" s="157"/>
      <c r="T146" s="158"/>
      <c r="AT146" s="153" t="s">
        <v>157</v>
      </c>
      <c r="AU146" s="153" t="s">
        <v>155</v>
      </c>
      <c r="AV146" s="13" t="s">
        <v>90</v>
      </c>
      <c r="AW146" s="13" t="s">
        <v>34</v>
      </c>
      <c r="AX146" s="13" t="s">
        <v>80</v>
      </c>
      <c r="AY146" s="153" t="s">
        <v>145</v>
      </c>
    </row>
    <row r="147" spans="2:65" s="12" customFormat="1" ht="22.5">
      <c r="B147" s="145"/>
      <c r="D147" s="146" t="s">
        <v>157</v>
      </c>
      <c r="E147" s="147" t="s">
        <v>1</v>
      </c>
      <c r="F147" s="148" t="s">
        <v>160</v>
      </c>
      <c r="H147" s="147" t="s">
        <v>1</v>
      </c>
      <c r="I147" s="149"/>
      <c r="L147" s="145"/>
      <c r="M147" s="150"/>
      <c r="T147" s="151"/>
      <c r="AT147" s="147" t="s">
        <v>157</v>
      </c>
      <c r="AU147" s="147" t="s">
        <v>155</v>
      </c>
      <c r="AV147" s="12" t="s">
        <v>88</v>
      </c>
      <c r="AW147" s="12" t="s">
        <v>34</v>
      </c>
      <c r="AX147" s="12" t="s">
        <v>80</v>
      </c>
      <c r="AY147" s="147" t="s">
        <v>145</v>
      </c>
    </row>
    <row r="148" spans="2:65" s="13" customFormat="1" ht="22.5">
      <c r="B148" s="152"/>
      <c r="D148" s="146" t="s">
        <v>157</v>
      </c>
      <c r="E148" s="153" t="s">
        <v>1</v>
      </c>
      <c r="F148" s="154" t="s">
        <v>161</v>
      </c>
      <c r="H148" s="155">
        <v>114.375</v>
      </c>
      <c r="I148" s="156"/>
      <c r="L148" s="152"/>
      <c r="M148" s="157"/>
      <c r="T148" s="158"/>
      <c r="AT148" s="153" t="s">
        <v>157</v>
      </c>
      <c r="AU148" s="153" t="s">
        <v>155</v>
      </c>
      <c r="AV148" s="13" t="s">
        <v>90</v>
      </c>
      <c r="AW148" s="13" t="s">
        <v>34</v>
      </c>
      <c r="AX148" s="13" t="s">
        <v>80</v>
      </c>
      <c r="AY148" s="153" t="s">
        <v>145</v>
      </c>
    </row>
    <row r="149" spans="2:65" s="14" customFormat="1" ht="11.25">
      <c r="B149" s="159"/>
      <c r="D149" s="146" t="s">
        <v>157</v>
      </c>
      <c r="E149" s="160" t="s">
        <v>1</v>
      </c>
      <c r="F149" s="161" t="s">
        <v>162</v>
      </c>
      <c r="H149" s="162">
        <v>518.125</v>
      </c>
      <c r="I149" s="163"/>
      <c r="L149" s="159"/>
      <c r="M149" s="164"/>
      <c r="T149" s="165"/>
      <c r="AT149" s="160" t="s">
        <v>157</v>
      </c>
      <c r="AU149" s="160" t="s">
        <v>155</v>
      </c>
      <c r="AV149" s="14" t="s">
        <v>154</v>
      </c>
      <c r="AW149" s="14" t="s">
        <v>34</v>
      </c>
      <c r="AX149" s="14" t="s">
        <v>88</v>
      </c>
      <c r="AY149" s="160" t="s">
        <v>145</v>
      </c>
    </row>
    <row r="150" spans="2:65" s="1" customFormat="1" ht="24.2" customHeight="1">
      <c r="B150" s="32"/>
      <c r="C150" s="132" t="s">
        <v>90</v>
      </c>
      <c r="D150" s="132" t="s">
        <v>149</v>
      </c>
      <c r="E150" s="133" t="s">
        <v>163</v>
      </c>
      <c r="F150" s="134" t="s">
        <v>164</v>
      </c>
      <c r="G150" s="135" t="s">
        <v>152</v>
      </c>
      <c r="H150" s="136">
        <v>921.875</v>
      </c>
      <c r="I150" s="137"/>
      <c r="J150" s="138">
        <f>ROUND(I150*H150,2)</f>
        <v>0</v>
      </c>
      <c r="K150" s="134" t="s">
        <v>1</v>
      </c>
      <c r="L150" s="32"/>
      <c r="M150" s="139" t="s">
        <v>1</v>
      </c>
      <c r="N150" s="140" t="s">
        <v>45</v>
      </c>
      <c r="P150" s="141">
        <f>O150*H150</f>
        <v>0</v>
      </c>
      <c r="Q150" s="141">
        <v>0</v>
      </c>
      <c r="R150" s="141">
        <f>Q150*H150</f>
        <v>0</v>
      </c>
      <c r="S150" s="141">
        <v>0</v>
      </c>
      <c r="T150" s="142">
        <f>S150*H150</f>
        <v>0</v>
      </c>
      <c r="AR150" s="143" t="s">
        <v>154</v>
      </c>
      <c r="AT150" s="143" t="s">
        <v>149</v>
      </c>
      <c r="AU150" s="143" t="s">
        <v>155</v>
      </c>
      <c r="AY150" s="17" t="s">
        <v>145</v>
      </c>
      <c r="BE150" s="144">
        <f>IF(N150="základní",J150,0)</f>
        <v>0</v>
      </c>
      <c r="BF150" s="144">
        <f>IF(N150="snížená",J150,0)</f>
        <v>0</v>
      </c>
      <c r="BG150" s="144">
        <f>IF(N150="zákl. přenesená",J150,0)</f>
        <v>0</v>
      </c>
      <c r="BH150" s="144">
        <f>IF(N150="sníž. přenesená",J150,0)</f>
        <v>0</v>
      </c>
      <c r="BI150" s="144">
        <f>IF(N150="nulová",J150,0)</f>
        <v>0</v>
      </c>
      <c r="BJ150" s="17" t="s">
        <v>88</v>
      </c>
      <c r="BK150" s="144">
        <f>ROUND(I150*H150,2)</f>
        <v>0</v>
      </c>
      <c r="BL150" s="17" t="s">
        <v>154</v>
      </c>
      <c r="BM150" s="143" t="s">
        <v>165</v>
      </c>
    </row>
    <row r="151" spans="2:65" s="12" customFormat="1" ht="11.25">
      <c r="B151" s="145"/>
      <c r="D151" s="146" t="s">
        <v>157</v>
      </c>
      <c r="E151" s="147" t="s">
        <v>1</v>
      </c>
      <c r="F151" s="148" t="s">
        <v>166</v>
      </c>
      <c r="H151" s="147" t="s">
        <v>1</v>
      </c>
      <c r="I151" s="149"/>
      <c r="L151" s="145"/>
      <c r="M151" s="150"/>
      <c r="T151" s="151"/>
      <c r="AT151" s="147" t="s">
        <v>157</v>
      </c>
      <c r="AU151" s="147" t="s">
        <v>155</v>
      </c>
      <c r="AV151" s="12" t="s">
        <v>88</v>
      </c>
      <c r="AW151" s="12" t="s">
        <v>34</v>
      </c>
      <c r="AX151" s="12" t="s">
        <v>80</v>
      </c>
      <c r="AY151" s="147" t="s">
        <v>145</v>
      </c>
    </row>
    <row r="152" spans="2:65" s="13" customFormat="1" ht="11.25">
      <c r="B152" s="152"/>
      <c r="D152" s="146" t="s">
        <v>157</v>
      </c>
      <c r="E152" s="153" t="s">
        <v>1</v>
      </c>
      <c r="F152" s="154" t="s">
        <v>167</v>
      </c>
      <c r="H152" s="155">
        <v>518.125</v>
      </c>
      <c r="I152" s="156"/>
      <c r="L152" s="152"/>
      <c r="M152" s="157"/>
      <c r="T152" s="158"/>
      <c r="AT152" s="153" t="s">
        <v>157</v>
      </c>
      <c r="AU152" s="153" t="s">
        <v>155</v>
      </c>
      <c r="AV152" s="13" t="s">
        <v>90</v>
      </c>
      <c r="AW152" s="13" t="s">
        <v>34</v>
      </c>
      <c r="AX152" s="13" t="s">
        <v>80</v>
      </c>
      <c r="AY152" s="153" t="s">
        <v>145</v>
      </c>
    </row>
    <row r="153" spans="2:65" s="12" customFormat="1" ht="11.25">
      <c r="B153" s="145"/>
      <c r="D153" s="146" t="s">
        <v>157</v>
      </c>
      <c r="E153" s="147" t="s">
        <v>1</v>
      </c>
      <c r="F153" s="148" t="s">
        <v>168</v>
      </c>
      <c r="H153" s="147" t="s">
        <v>1</v>
      </c>
      <c r="I153" s="149"/>
      <c r="L153" s="145"/>
      <c r="M153" s="150"/>
      <c r="T153" s="151"/>
      <c r="AT153" s="147" t="s">
        <v>157</v>
      </c>
      <c r="AU153" s="147" t="s">
        <v>155</v>
      </c>
      <c r="AV153" s="12" t="s">
        <v>88</v>
      </c>
      <c r="AW153" s="12" t="s">
        <v>34</v>
      </c>
      <c r="AX153" s="12" t="s">
        <v>80</v>
      </c>
      <c r="AY153" s="147" t="s">
        <v>145</v>
      </c>
    </row>
    <row r="154" spans="2:65" s="13" customFormat="1" ht="11.25">
      <c r="B154" s="152"/>
      <c r="D154" s="146" t="s">
        <v>157</v>
      </c>
      <c r="E154" s="153" t="s">
        <v>1</v>
      </c>
      <c r="F154" s="154" t="s">
        <v>159</v>
      </c>
      <c r="H154" s="155">
        <v>403.75</v>
      </c>
      <c r="I154" s="156"/>
      <c r="L154" s="152"/>
      <c r="M154" s="157"/>
      <c r="T154" s="158"/>
      <c r="AT154" s="153" t="s">
        <v>157</v>
      </c>
      <c r="AU154" s="153" t="s">
        <v>155</v>
      </c>
      <c r="AV154" s="13" t="s">
        <v>90</v>
      </c>
      <c r="AW154" s="13" t="s">
        <v>34</v>
      </c>
      <c r="AX154" s="13" t="s">
        <v>80</v>
      </c>
      <c r="AY154" s="153" t="s">
        <v>145</v>
      </c>
    </row>
    <row r="155" spans="2:65" s="14" customFormat="1" ht="11.25">
      <c r="B155" s="159"/>
      <c r="D155" s="146" t="s">
        <v>157</v>
      </c>
      <c r="E155" s="160" t="s">
        <v>1</v>
      </c>
      <c r="F155" s="161" t="s">
        <v>162</v>
      </c>
      <c r="H155" s="162">
        <v>921.875</v>
      </c>
      <c r="I155" s="163"/>
      <c r="L155" s="159"/>
      <c r="M155" s="164"/>
      <c r="T155" s="165"/>
      <c r="AT155" s="160" t="s">
        <v>157</v>
      </c>
      <c r="AU155" s="160" t="s">
        <v>155</v>
      </c>
      <c r="AV155" s="14" t="s">
        <v>154</v>
      </c>
      <c r="AW155" s="14" t="s">
        <v>34</v>
      </c>
      <c r="AX155" s="14" t="s">
        <v>88</v>
      </c>
      <c r="AY155" s="160" t="s">
        <v>145</v>
      </c>
    </row>
    <row r="156" spans="2:65" s="1" customFormat="1" ht="33" customHeight="1">
      <c r="B156" s="32"/>
      <c r="C156" s="132" t="s">
        <v>155</v>
      </c>
      <c r="D156" s="132" t="s">
        <v>149</v>
      </c>
      <c r="E156" s="133" t="s">
        <v>169</v>
      </c>
      <c r="F156" s="134" t="s">
        <v>170</v>
      </c>
      <c r="G156" s="135" t="s">
        <v>152</v>
      </c>
      <c r="H156" s="136">
        <v>114.375</v>
      </c>
      <c r="I156" s="137"/>
      <c r="J156" s="138">
        <f>ROUND(I156*H156,2)</f>
        <v>0</v>
      </c>
      <c r="K156" s="134" t="s">
        <v>1</v>
      </c>
      <c r="L156" s="32"/>
      <c r="M156" s="139" t="s">
        <v>1</v>
      </c>
      <c r="N156" s="140" t="s">
        <v>45</v>
      </c>
      <c r="P156" s="141">
        <f>O156*H156</f>
        <v>0</v>
      </c>
      <c r="Q156" s="141">
        <v>0</v>
      </c>
      <c r="R156" s="141">
        <f>Q156*H156</f>
        <v>0</v>
      </c>
      <c r="S156" s="141">
        <v>0</v>
      </c>
      <c r="T156" s="142">
        <f>S156*H156</f>
        <v>0</v>
      </c>
      <c r="AR156" s="143" t="s">
        <v>154</v>
      </c>
      <c r="AT156" s="143" t="s">
        <v>149</v>
      </c>
      <c r="AU156" s="143" t="s">
        <v>155</v>
      </c>
      <c r="AY156" s="17" t="s">
        <v>145</v>
      </c>
      <c r="BE156" s="144">
        <f>IF(N156="základní",J156,0)</f>
        <v>0</v>
      </c>
      <c r="BF156" s="144">
        <f>IF(N156="snížená",J156,0)</f>
        <v>0</v>
      </c>
      <c r="BG156" s="144">
        <f>IF(N156="zákl. přenesená",J156,0)</f>
        <v>0</v>
      </c>
      <c r="BH156" s="144">
        <f>IF(N156="sníž. přenesená",J156,0)</f>
        <v>0</v>
      </c>
      <c r="BI156" s="144">
        <f>IF(N156="nulová",J156,0)</f>
        <v>0</v>
      </c>
      <c r="BJ156" s="17" t="s">
        <v>88</v>
      </c>
      <c r="BK156" s="144">
        <f>ROUND(I156*H156,2)</f>
        <v>0</v>
      </c>
      <c r="BL156" s="17" t="s">
        <v>154</v>
      </c>
      <c r="BM156" s="143" t="s">
        <v>171</v>
      </c>
    </row>
    <row r="157" spans="2:65" s="12" customFormat="1" ht="11.25">
      <c r="B157" s="145"/>
      <c r="D157" s="146" t="s">
        <v>157</v>
      </c>
      <c r="E157" s="147" t="s">
        <v>1</v>
      </c>
      <c r="F157" s="148" t="s">
        <v>172</v>
      </c>
      <c r="H157" s="147" t="s">
        <v>1</v>
      </c>
      <c r="I157" s="149"/>
      <c r="L157" s="145"/>
      <c r="M157" s="150"/>
      <c r="T157" s="151"/>
      <c r="AT157" s="147" t="s">
        <v>157</v>
      </c>
      <c r="AU157" s="147" t="s">
        <v>155</v>
      </c>
      <c r="AV157" s="12" t="s">
        <v>88</v>
      </c>
      <c r="AW157" s="12" t="s">
        <v>34</v>
      </c>
      <c r="AX157" s="12" t="s">
        <v>80</v>
      </c>
      <c r="AY157" s="147" t="s">
        <v>145</v>
      </c>
    </row>
    <row r="158" spans="2:65" s="13" customFormat="1" ht="22.5">
      <c r="B158" s="152"/>
      <c r="D158" s="146" t="s">
        <v>157</v>
      </c>
      <c r="E158" s="153" t="s">
        <v>1</v>
      </c>
      <c r="F158" s="154" t="s">
        <v>161</v>
      </c>
      <c r="H158" s="155">
        <v>114.375</v>
      </c>
      <c r="I158" s="156"/>
      <c r="L158" s="152"/>
      <c r="M158" s="157"/>
      <c r="T158" s="158"/>
      <c r="AT158" s="153" t="s">
        <v>157</v>
      </c>
      <c r="AU158" s="153" t="s">
        <v>155</v>
      </c>
      <c r="AV158" s="13" t="s">
        <v>90</v>
      </c>
      <c r="AW158" s="13" t="s">
        <v>34</v>
      </c>
      <c r="AX158" s="13" t="s">
        <v>88</v>
      </c>
      <c r="AY158" s="153" t="s">
        <v>145</v>
      </c>
    </row>
    <row r="159" spans="2:65" s="1" customFormat="1" ht="24.2" customHeight="1">
      <c r="B159" s="32"/>
      <c r="C159" s="132" t="s">
        <v>154</v>
      </c>
      <c r="D159" s="132" t="s">
        <v>149</v>
      </c>
      <c r="E159" s="133" t="s">
        <v>173</v>
      </c>
      <c r="F159" s="134" t="s">
        <v>174</v>
      </c>
      <c r="G159" s="135" t="s">
        <v>152</v>
      </c>
      <c r="H159" s="136">
        <v>311.041</v>
      </c>
      <c r="I159" s="137"/>
      <c r="J159" s="138">
        <f>ROUND(I159*H159,2)</f>
        <v>0</v>
      </c>
      <c r="K159" s="134" t="s">
        <v>1</v>
      </c>
      <c r="L159" s="32"/>
      <c r="M159" s="139" t="s">
        <v>1</v>
      </c>
      <c r="N159" s="140" t="s">
        <v>45</v>
      </c>
      <c r="P159" s="141">
        <f>O159*H159</f>
        <v>0</v>
      </c>
      <c r="Q159" s="141">
        <v>0</v>
      </c>
      <c r="R159" s="141">
        <f>Q159*H159</f>
        <v>0</v>
      </c>
      <c r="S159" s="141">
        <v>0</v>
      </c>
      <c r="T159" s="142">
        <f>S159*H159</f>
        <v>0</v>
      </c>
      <c r="AR159" s="143" t="s">
        <v>154</v>
      </c>
      <c r="AT159" s="143" t="s">
        <v>149</v>
      </c>
      <c r="AU159" s="143" t="s">
        <v>155</v>
      </c>
      <c r="AY159" s="17" t="s">
        <v>145</v>
      </c>
      <c r="BE159" s="144">
        <f>IF(N159="základní",J159,0)</f>
        <v>0</v>
      </c>
      <c r="BF159" s="144">
        <f>IF(N159="snížená",J159,0)</f>
        <v>0</v>
      </c>
      <c r="BG159" s="144">
        <f>IF(N159="zákl. přenesená",J159,0)</f>
        <v>0</v>
      </c>
      <c r="BH159" s="144">
        <f>IF(N159="sníž. přenesená",J159,0)</f>
        <v>0</v>
      </c>
      <c r="BI159" s="144">
        <f>IF(N159="nulová",J159,0)</f>
        <v>0</v>
      </c>
      <c r="BJ159" s="17" t="s">
        <v>88</v>
      </c>
      <c r="BK159" s="144">
        <f>ROUND(I159*H159,2)</f>
        <v>0</v>
      </c>
      <c r="BL159" s="17" t="s">
        <v>154</v>
      </c>
      <c r="BM159" s="143" t="s">
        <v>175</v>
      </c>
    </row>
    <row r="160" spans="2:65" s="12" customFormat="1" ht="11.25">
      <c r="B160" s="145"/>
      <c r="D160" s="146" t="s">
        <v>157</v>
      </c>
      <c r="E160" s="147" t="s">
        <v>1</v>
      </c>
      <c r="F160" s="148" t="s">
        <v>176</v>
      </c>
      <c r="H160" s="147" t="s">
        <v>1</v>
      </c>
      <c r="I160" s="149"/>
      <c r="L160" s="145"/>
      <c r="M160" s="150"/>
      <c r="T160" s="151"/>
      <c r="AT160" s="147" t="s">
        <v>157</v>
      </c>
      <c r="AU160" s="147" t="s">
        <v>155</v>
      </c>
      <c r="AV160" s="12" t="s">
        <v>88</v>
      </c>
      <c r="AW160" s="12" t="s">
        <v>34</v>
      </c>
      <c r="AX160" s="12" t="s">
        <v>80</v>
      </c>
      <c r="AY160" s="147" t="s">
        <v>145</v>
      </c>
    </row>
    <row r="161" spans="2:65" s="13" customFormat="1" ht="11.25">
      <c r="B161" s="152"/>
      <c r="D161" s="146" t="s">
        <v>157</v>
      </c>
      <c r="E161" s="153" t="s">
        <v>1</v>
      </c>
      <c r="F161" s="154" t="s">
        <v>177</v>
      </c>
      <c r="H161" s="155">
        <v>311.041</v>
      </c>
      <c r="I161" s="156"/>
      <c r="L161" s="152"/>
      <c r="M161" s="157"/>
      <c r="T161" s="158"/>
      <c r="AT161" s="153" t="s">
        <v>157</v>
      </c>
      <c r="AU161" s="153" t="s">
        <v>155</v>
      </c>
      <c r="AV161" s="13" t="s">
        <v>90</v>
      </c>
      <c r="AW161" s="13" t="s">
        <v>34</v>
      </c>
      <c r="AX161" s="13" t="s">
        <v>88</v>
      </c>
      <c r="AY161" s="153" t="s">
        <v>145</v>
      </c>
    </row>
    <row r="162" spans="2:65" s="1" customFormat="1" ht="16.5" customHeight="1">
      <c r="B162" s="32"/>
      <c r="C162" s="132" t="s">
        <v>178</v>
      </c>
      <c r="D162" s="132" t="s">
        <v>149</v>
      </c>
      <c r="E162" s="133" t="s">
        <v>179</v>
      </c>
      <c r="F162" s="134" t="s">
        <v>180</v>
      </c>
      <c r="G162" s="135" t="s">
        <v>152</v>
      </c>
      <c r="H162" s="136">
        <v>311.041</v>
      </c>
      <c r="I162" s="137"/>
      <c r="J162" s="138">
        <f>ROUND(I162*H162,2)</f>
        <v>0</v>
      </c>
      <c r="K162" s="134" t="s">
        <v>153</v>
      </c>
      <c r="L162" s="32"/>
      <c r="M162" s="139" t="s">
        <v>1</v>
      </c>
      <c r="N162" s="140" t="s">
        <v>45</v>
      </c>
      <c r="P162" s="141">
        <f>O162*H162</f>
        <v>0</v>
      </c>
      <c r="Q162" s="141">
        <v>0</v>
      </c>
      <c r="R162" s="141">
        <f>Q162*H162</f>
        <v>0</v>
      </c>
      <c r="S162" s="141">
        <v>0</v>
      </c>
      <c r="T162" s="142">
        <f>S162*H162</f>
        <v>0</v>
      </c>
      <c r="AR162" s="143" t="s">
        <v>154</v>
      </c>
      <c r="AT162" s="143" t="s">
        <v>149</v>
      </c>
      <c r="AU162" s="143" t="s">
        <v>155</v>
      </c>
      <c r="AY162" s="17" t="s">
        <v>145</v>
      </c>
      <c r="BE162" s="144">
        <f>IF(N162="základní",J162,0)</f>
        <v>0</v>
      </c>
      <c r="BF162" s="144">
        <f>IF(N162="snížená",J162,0)</f>
        <v>0</v>
      </c>
      <c r="BG162" s="144">
        <f>IF(N162="zákl. přenesená",J162,0)</f>
        <v>0</v>
      </c>
      <c r="BH162" s="144">
        <f>IF(N162="sníž. přenesená",J162,0)</f>
        <v>0</v>
      </c>
      <c r="BI162" s="144">
        <f>IF(N162="nulová",J162,0)</f>
        <v>0</v>
      </c>
      <c r="BJ162" s="17" t="s">
        <v>88</v>
      </c>
      <c r="BK162" s="144">
        <f>ROUND(I162*H162,2)</f>
        <v>0</v>
      </c>
      <c r="BL162" s="17" t="s">
        <v>154</v>
      </c>
      <c r="BM162" s="143" t="s">
        <v>181</v>
      </c>
    </row>
    <row r="163" spans="2:65" s="13" customFormat="1" ht="22.5">
      <c r="B163" s="152"/>
      <c r="D163" s="146" t="s">
        <v>157</v>
      </c>
      <c r="E163" s="153" t="s">
        <v>1</v>
      </c>
      <c r="F163" s="154" t="s">
        <v>182</v>
      </c>
      <c r="H163" s="155">
        <v>311.041</v>
      </c>
      <c r="I163" s="156"/>
      <c r="L163" s="152"/>
      <c r="M163" s="157"/>
      <c r="T163" s="158"/>
      <c r="AT163" s="153" t="s">
        <v>157</v>
      </c>
      <c r="AU163" s="153" t="s">
        <v>155</v>
      </c>
      <c r="AV163" s="13" t="s">
        <v>90</v>
      </c>
      <c r="AW163" s="13" t="s">
        <v>34</v>
      </c>
      <c r="AX163" s="13" t="s">
        <v>88</v>
      </c>
      <c r="AY163" s="153" t="s">
        <v>145</v>
      </c>
    </row>
    <row r="164" spans="2:65" s="1" customFormat="1" ht="24.2" customHeight="1">
      <c r="B164" s="32"/>
      <c r="C164" s="132" t="s">
        <v>183</v>
      </c>
      <c r="D164" s="132" t="s">
        <v>149</v>
      </c>
      <c r="E164" s="133" t="s">
        <v>184</v>
      </c>
      <c r="F164" s="134" t="s">
        <v>185</v>
      </c>
      <c r="G164" s="135" t="s">
        <v>186</v>
      </c>
      <c r="H164" s="136">
        <v>544.322</v>
      </c>
      <c r="I164" s="137"/>
      <c r="J164" s="138">
        <f>ROUND(I164*H164,2)</f>
        <v>0</v>
      </c>
      <c r="K164" s="134" t="s">
        <v>1</v>
      </c>
      <c r="L164" s="32"/>
      <c r="M164" s="139" t="s">
        <v>1</v>
      </c>
      <c r="N164" s="140" t="s">
        <v>45</v>
      </c>
      <c r="P164" s="141">
        <f>O164*H164</f>
        <v>0</v>
      </c>
      <c r="Q164" s="141">
        <v>0</v>
      </c>
      <c r="R164" s="141">
        <f>Q164*H164</f>
        <v>0</v>
      </c>
      <c r="S164" s="141">
        <v>0</v>
      </c>
      <c r="T164" s="142">
        <f>S164*H164</f>
        <v>0</v>
      </c>
      <c r="AR164" s="143" t="s">
        <v>154</v>
      </c>
      <c r="AT164" s="143" t="s">
        <v>149</v>
      </c>
      <c r="AU164" s="143" t="s">
        <v>155</v>
      </c>
      <c r="AY164" s="17" t="s">
        <v>145</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154</v>
      </c>
      <c r="BM164" s="143" t="s">
        <v>187</v>
      </c>
    </row>
    <row r="165" spans="2:65" s="13" customFormat="1" ht="22.5">
      <c r="B165" s="152"/>
      <c r="D165" s="146" t="s">
        <v>157</v>
      </c>
      <c r="E165" s="153" t="s">
        <v>1</v>
      </c>
      <c r="F165" s="154" t="s">
        <v>188</v>
      </c>
      <c r="H165" s="155">
        <v>544.322</v>
      </c>
      <c r="I165" s="156"/>
      <c r="L165" s="152"/>
      <c r="M165" s="157"/>
      <c r="T165" s="158"/>
      <c r="AT165" s="153" t="s">
        <v>157</v>
      </c>
      <c r="AU165" s="153" t="s">
        <v>155</v>
      </c>
      <c r="AV165" s="13" t="s">
        <v>90</v>
      </c>
      <c r="AW165" s="13" t="s">
        <v>34</v>
      </c>
      <c r="AX165" s="13" t="s">
        <v>88</v>
      </c>
      <c r="AY165" s="153" t="s">
        <v>145</v>
      </c>
    </row>
    <row r="166" spans="2:65" s="1" customFormat="1" ht="24.2" customHeight="1">
      <c r="B166" s="32"/>
      <c r="C166" s="132" t="s">
        <v>189</v>
      </c>
      <c r="D166" s="132" t="s">
        <v>149</v>
      </c>
      <c r="E166" s="133" t="s">
        <v>190</v>
      </c>
      <c r="F166" s="134" t="s">
        <v>191</v>
      </c>
      <c r="G166" s="135" t="s">
        <v>192</v>
      </c>
      <c r="H166" s="136">
        <v>814.2</v>
      </c>
      <c r="I166" s="137"/>
      <c r="J166" s="138">
        <f>ROUND(I166*H166,2)</f>
        <v>0</v>
      </c>
      <c r="K166" s="134" t="s">
        <v>153</v>
      </c>
      <c r="L166" s="32"/>
      <c r="M166" s="139" t="s">
        <v>1</v>
      </c>
      <c r="N166" s="140" t="s">
        <v>45</v>
      </c>
      <c r="P166" s="141">
        <f>O166*H166</f>
        <v>0</v>
      </c>
      <c r="Q166" s="141">
        <v>0</v>
      </c>
      <c r="R166" s="141">
        <f>Q166*H166</f>
        <v>0</v>
      </c>
      <c r="S166" s="141">
        <v>0</v>
      </c>
      <c r="T166" s="142">
        <f>S166*H166</f>
        <v>0</v>
      </c>
      <c r="AR166" s="143" t="s">
        <v>154</v>
      </c>
      <c r="AT166" s="143" t="s">
        <v>149</v>
      </c>
      <c r="AU166" s="143" t="s">
        <v>155</v>
      </c>
      <c r="AY166" s="17" t="s">
        <v>145</v>
      </c>
      <c r="BE166" s="144">
        <f>IF(N166="základní",J166,0)</f>
        <v>0</v>
      </c>
      <c r="BF166" s="144">
        <f>IF(N166="snížená",J166,0)</f>
        <v>0</v>
      </c>
      <c r="BG166" s="144">
        <f>IF(N166="zákl. přenesená",J166,0)</f>
        <v>0</v>
      </c>
      <c r="BH166" s="144">
        <f>IF(N166="sníž. přenesená",J166,0)</f>
        <v>0</v>
      </c>
      <c r="BI166" s="144">
        <f>IF(N166="nulová",J166,0)</f>
        <v>0</v>
      </c>
      <c r="BJ166" s="17" t="s">
        <v>88</v>
      </c>
      <c r="BK166" s="144">
        <f>ROUND(I166*H166,2)</f>
        <v>0</v>
      </c>
      <c r="BL166" s="17" t="s">
        <v>154</v>
      </c>
      <c r="BM166" s="143" t="s">
        <v>193</v>
      </c>
    </row>
    <row r="167" spans="2:65" s="12" customFormat="1" ht="11.25">
      <c r="B167" s="145"/>
      <c r="D167" s="146" t="s">
        <v>157</v>
      </c>
      <c r="E167" s="147" t="s">
        <v>1</v>
      </c>
      <c r="F167" s="148" t="s">
        <v>194</v>
      </c>
      <c r="H167" s="147" t="s">
        <v>1</v>
      </c>
      <c r="I167" s="149"/>
      <c r="L167" s="145"/>
      <c r="M167" s="150"/>
      <c r="T167" s="151"/>
      <c r="AT167" s="147" t="s">
        <v>157</v>
      </c>
      <c r="AU167" s="147" t="s">
        <v>155</v>
      </c>
      <c r="AV167" s="12" t="s">
        <v>88</v>
      </c>
      <c r="AW167" s="12" t="s">
        <v>34</v>
      </c>
      <c r="AX167" s="12" t="s">
        <v>80</v>
      </c>
      <c r="AY167" s="147" t="s">
        <v>145</v>
      </c>
    </row>
    <row r="168" spans="2:65" s="13" customFormat="1" ht="11.25">
      <c r="B168" s="152"/>
      <c r="D168" s="146" t="s">
        <v>157</v>
      </c>
      <c r="E168" s="153" t="s">
        <v>1</v>
      </c>
      <c r="F168" s="154" t="s">
        <v>195</v>
      </c>
      <c r="H168" s="155">
        <v>434.24</v>
      </c>
      <c r="I168" s="156"/>
      <c r="L168" s="152"/>
      <c r="M168" s="157"/>
      <c r="T168" s="158"/>
      <c r="AT168" s="153" t="s">
        <v>157</v>
      </c>
      <c r="AU168" s="153" t="s">
        <v>155</v>
      </c>
      <c r="AV168" s="13" t="s">
        <v>90</v>
      </c>
      <c r="AW168" s="13" t="s">
        <v>34</v>
      </c>
      <c r="AX168" s="13" t="s">
        <v>80</v>
      </c>
      <c r="AY168" s="153" t="s">
        <v>145</v>
      </c>
    </row>
    <row r="169" spans="2:65" s="13" customFormat="1" ht="11.25">
      <c r="B169" s="152"/>
      <c r="D169" s="146" t="s">
        <v>157</v>
      </c>
      <c r="E169" s="153" t="s">
        <v>1</v>
      </c>
      <c r="F169" s="154" t="s">
        <v>196</v>
      </c>
      <c r="H169" s="155">
        <v>36.58</v>
      </c>
      <c r="I169" s="156"/>
      <c r="L169" s="152"/>
      <c r="M169" s="157"/>
      <c r="T169" s="158"/>
      <c r="AT169" s="153" t="s">
        <v>157</v>
      </c>
      <c r="AU169" s="153" t="s">
        <v>155</v>
      </c>
      <c r="AV169" s="13" t="s">
        <v>90</v>
      </c>
      <c r="AW169" s="13" t="s">
        <v>34</v>
      </c>
      <c r="AX169" s="13" t="s">
        <v>80</v>
      </c>
      <c r="AY169" s="153" t="s">
        <v>145</v>
      </c>
    </row>
    <row r="170" spans="2:65" s="13" customFormat="1" ht="11.25">
      <c r="B170" s="152"/>
      <c r="D170" s="146" t="s">
        <v>157</v>
      </c>
      <c r="E170" s="153" t="s">
        <v>1</v>
      </c>
      <c r="F170" s="154" t="s">
        <v>197</v>
      </c>
      <c r="H170" s="155">
        <v>343.38</v>
      </c>
      <c r="I170" s="156"/>
      <c r="L170" s="152"/>
      <c r="M170" s="157"/>
      <c r="T170" s="158"/>
      <c r="AT170" s="153" t="s">
        <v>157</v>
      </c>
      <c r="AU170" s="153" t="s">
        <v>155</v>
      </c>
      <c r="AV170" s="13" t="s">
        <v>90</v>
      </c>
      <c r="AW170" s="13" t="s">
        <v>34</v>
      </c>
      <c r="AX170" s="13" t="s">
        <v>80</v>
      </c>
      <c r="AY170" s="153" t="s">
        <v>145</v>
      </c>
    </row>
    <row r="171" spans="2:65" s="14" customFormat="1" ht="11.25">
      <c r="B171" s="159"/>
      <c r="D171" s="146" t="s">
        <v>157</v>
      </c>
      <c r="E171" s="160" t="s">
        <v>1</v>
      </c>
      <c r="F171" s="161" t="s">
        <v>162</v>
      </c>
      <c r="H171" s="162">
        <v>814.2</v>
      </c>
      <c r="I171" s="163"/>
      <c r="L171" s="159"/>
      <c r="M171" s="164"/>
      <c r="T171" s="165"/>
      <c r="AT171" s="160" t="s">
        <v>157</v>
      </c>
      <c r="AU171" s="160" t="s">
        <v>155</v>
      </c>
      <c r="AV171" s="14" t="s">
        <v>154</v>
      </c>
      <c r="AW171" s="14" t="s">
        <v>34</v>
      </c>
      <c r="AX171" s="14" t="s">
        <v>88</v>
      </c>
      <c r="AY171" s="160" t="s">
        <v>145</v>
      </c>
    </row>
    <row r="172" spans="2:65" s="11" customFormat="1" ht="20.85" customHeight="1">
      <c r="B172" s="120"/>
      <c r="D172" s="121" t="s">
        <v>79</v>
      </c>
      <c r="E172" s="130" t="s">
        <v>198</v>
      </c>
      <c r="F172" s="130" t="s">
        <v>199</v>
      </c>
      <c r="I172" s="123"/>
      <c r="J172" s="131">
        <f>BK172</f>
        <v>0</v>
      </c>
      <c r="L172" s="120"/>
      <c r="M172" s="125"/>
      <c r="P172" s="126">
        <f>SUM(P173:P187)</f>
        <v>0</v>
      </c>
      <c r="R172" s="126">
        <f>SUM(R173:R187)</f>
        <v>0</v>
      </c>
      <c r="T172" s="127">
        <f>SUM(T173:T187)</f>
        <v>0</v>
      </c>
      <c r="AR172" s="121" t="s">
        <v>88</v>
      </c>
      <c r="AT172" s="128" t="s">
        <v>79</v>
      </c>
      <c r="AU172" s="128" t="s">
        <v>90</v>
      </c>
      <c r="AY172" s="121" t="s">
        <v>145</v>
      </c>
      <c r="BK172" s="129">
        <f>SUM(BK173:BK187)</f>
        <v>0</v>
      </c>
    </row>
    <row r="173" spans="2:65" s="1" customFormat="1" ht="37.9" customHeight="1">
      <c r="B173" s="32"/>
      <c r="C173" s="132" t="s">
        <v>200</v>
      </c>
      <c r="D173" s="132" t="s">
        <v>149</v>
      </c>
      <c r="E173" s="133" t="s">
        <v>201</v>
      </c>
      <c r="F173" s="134" t="s">
        <v>202</v>
      </c>
      <c r="G173" s="135" t="s">
        <v>152</v>
      </c>
      <c r="H173" s="136">
        <v>311.041</v>
      </c>
      <c r="I173" s="137"/>
      <c r="J173" s="138">
        <f>ROUND(I173*H173,2)</f>
        <v>0</v>
      </c>
      <c r="K173" s="134" t="s">
        <v>153</v>
      </c>
      <c r="L173" s="32"/>
      <c r="M173" s="139" t="s">
        <v>1</v>
      </c>
      <c r="N173" s="140" t="s">
        <v>45</v>
      </c>
      <c r="P173" s="141">
        <f>O173*H173</f>
        <v>0</v>
      </c>
      <c r="Q173" s="141">
        <v>0</v>
      </c>
      <c r="R173" s="141">
        <f>Q173*H173</f>
        <v>0</v>
      </c>
      <c r="S173" s="141">
        <v>0</v>
      </c>
      <c r="T173" s="142">
        <f>S173*H173</f>
        <v>0</v>
      </c>
      <c r="AR173" s="143" t="s">
        <v>154</v>
      </c>
      <c r="AT173" s="143" t="s">
        <v>149</v>
      </c>
      <c r="AU173" s="143" t="s">
        <v>155</v>
      </c>
      <c r="AY173" s="17" t="s">
        <v>145</v>
      </c>
      <c r="BE173" s="144">
        <f>IF(N173="základní",J173,0)</f>
        <v>0</v>
      </c>
      <c r="BF173" s="144">
        <f>IF(N173="snížená",J173,0)</f>
        <v>0</v>
      </c>
      <c r="BG173" s="144">
        <f>IF(N173="zákl. přenesená",J173,0)</f>
        <v>0</v>
      </c>
      <c r="BH173" s="144">
        <f>IF(N173="sníž. přenesená",J173,0)</f>
        <v>0</v>
      </c>
      <c r="BI173" s="144">
        <f>IF(N173="nulová",J173,0)</f>
        <v>0</v>
      </c>
      <c r="BJ173" s="17" t="s">
        <v>88</v>
      </c>
      <c r="BK173" s="144">
        <f>ROUND(I173*H173,2)</f>
        <v>0</v>
      </c>
      <c r="BL173" s="17" t="s">
        <v>154</v>
      </c>
      <c r="BM173" s="143" t="s">
        <v>203</v>
      </c>
    </row>
    <row r="174" spans="2:65" s="12" customFormat="1" ht="11.25">
      <c r="B174" s="145"/>
      <c r="D174" s="146" t="s">
        <v>157</v>
      </c>
      <c r="E174" s="147" t="s">
        <v>1</v>
      </c>
      <c r="F174" s="148" t="s">
        <v>204</v>
      </c>
      <c r="H174" s="147" t="s">
        <v>1</v>
      </c>
      <c r="I174" s="149"/>
      <c r="L174" s="145"/>
      <c r="M174" s="150"/>
      <c r="T174" s="151"/>
      <c r="AT174" s="147" t="s">
        <v>157</v>
      </c>
      <c r="AU174" s="147" t="s">
        <v>155</v>
      </c>
      <c r="AV174" s="12" t="s">
        <v>88</v>
      </c>
      <c r="AW174" s="12" t="s">
        <v>34</v>
      </c>
      <c r="AX174" s="12" t="s">
        <v>80</v>
      </c>
      <c r="AY174" s="147" t="s">
        <v>145</v>
      </c>
    </row>
    <row r="175" spans="2:65" s="13" customFormat="1" ht="11.25">
      <c r="B175" s="152"/>
      <c r="D175" s="146" t="s">
        <v>157</v>
      </c>
      <c r="E175" s="153" t="s">
        <v>1</v>
      </c>
      <c r="F175" s="154" t="s">
        <v>205</v>
      </c>
      <c r="H175" s="155">
        <v>19.32</v>
      </c>
      <c r="I175" s="156"/>
      <c r="L175" s="152"/>
      <c r="M175" s="157"/>
      <c r="T175" s="158"/>
      <c r="AT175" s="153" t="s">
        <v>157</v>
      </c>
      <c r="AU175" s="153" t="s">
        <v>155</v>
      </c>
      <c r="AV175" s="13" t="s">
        <v>90</v>
      </c>
      <c r="AW175" s="13" t="s">
        <v>34</v>
      </c>
      <c r="AX175" s="13" t="s">
        <v>80</v>
      </c>
      <c r="AY175" s="153" t="s">
        <v>145</v>
      </c>
    </row>
    <row r="176" spans="2:65" s="13" customFormat="1" ht="11.25">
      <c r="B176" s="152"/>
      <c r="D176" s="146" t="s">
        <v>157</v>
      </c>
      <c r="E176" s="153" t="s">
        <v>1</v>
      </c>
      <c r="F176" s="154" t="s">
        <v>206</v>
      </c>
      <c r="H176" s="155">
        <v>1.6279999999999999</v>
      </c>
      <c r="I176" s="156"/>
      <c r="L176" s="152"/>
      <c r="M176" s="157"/>
      <c r="T176" s="158"/>
      <c r="AT176" s="153" t="s">
        <v>157</v>
      </c>
      <c r="AU176" s="153" t="s">
        <v>155</v>
      </c>
      <c r="AV176" s="13" t="s">
        <v>90</v>
      </c>
      <c r="AW176" s="13" t="s">
        <v>34</v>
      </c>
      <c r="AX176" s="13" t="s">
        <v>80</v>
      </c>
      <c r="AY176" s="153" t="s">
        <v>145</v>
      </c>
    </row>
    <row r="177" spans="2:65" s="13" customFormat="1" ht="11.25">
      <c r="B177" s="152"/>
      <c r="D177" s="146" t="s">
        <v>157</v>
      </c>
      <c r="E177" s="153" t="s">
        <v>1</v>
      </c>
      <c r="F177" s="154" t="s">
        <v>207</v>
      </c>
      <c r="H177" s="155">
        <v>45.832999999999998</v>
      </c>
      <c r="I177" s="156"/>
      <c r="L177" s="152"/>
      <c r="M177" s="157"/>
      <c r="T177" s="158"/>
      <c r="AT177" s="153" t="s">
        <v>157</v>
      </c>
      <c r="AU177" s="153" t="s">
        <v>155</v>
      </c>
      <c r="AV177" s="13" t="s">
        <v>90</v>
      </c>
      <c r="AW177" s="13" t="s">
        <v>34</v>
      </c>
      <c r="AX177" s="13" t="s">
        <v>80</v>
      </c>
      <c r="AY177" s="153" t="s">
        <v>145</v>
      </c>
    </row>
    <row r="178" spans="2:65" s="15" customFormat="1" ht="11.25">
      <c r="B178" s="166"/>
      <c r="D178" s="146" t="s">
        <v>157</v>
      </c>
      <c r="E178" s="167" t="s">
        <v>1</v>
      </c>
      <c r="F178" s="168" t="s">
        <v>208</v>
      </c>
      <c r="H178" s="169">
        <v>66.781000000000006</v>
      </c>
      <c r="I178" s="170"/>
      <c r="L178" s="166"/>
      <c r="M178" s="171"/>
      <c r="T178" s="172"/>
      <c r="AT178" s="167" t="s">
        <v>157</v>
      </c>
      <c r="AU178" s="167" t="s">
        <v>155</v>
      </c>
      <c r="AV178" s="15" t="s">
        <v>155</v>
      </c>
      <c r="AW178" s="15" t="s">
        <v>34</v>
      </c>
      <c r="AX178" s="15" t="s">
        <v>80</v>
      </c>
      <c r="AY178" s="167" t="s">
        <v>145</v>
      </c>
    </row>
    <row r="179" spans="2:65" s="12" customFormat="1" ht="11.25">
      <c r="B179" s="145"/>
      <c r="D179" s="146" t="s">
        <v>157</v>
      </c>
      <c r="E179" s="147" t="s">
        <v>1</v>
      </c>
      <c r="F179" s="148" t="s">
        <v>209</v>
      </c>
      <c r="H179" s="147" t="s">
        <v>1</v>
      </c>
      <c r="I179" s="149"/>
      <c r="L179" s="145"/>
      <c r="M179" s="150"/>
      <c r="T179" s="151"/>
      <c r="AT179" s="147" t="s">
        <v>157</v>
      </c>
      <c r="AU179" s="147" t="s">
        <v>155</v>
      </c>
      <c r="AV179" s="12" t="s">
        <v>88</v>
      </c>
      <c r="AW179" s="12" t="s">
        <v>34</v>
      </c>
      <c r="AX179" s="12" t="s">
        <v>80</v>
      </c>
      <c r="AY179" s="147" t="s">
        <v>145</v>
      </c>
    </row>
    <row r="180" spans="2:65" s="13" customFormat="1" ht="11.25">
      <c r="B180" s="152"/>
      <c r="D180" s="146" t="s">
        <v>157</v>
      </c>
      <c r="E180" s="153" t="s">
        <v>1</v>
      </c>
      <c r="F180" s="154" t="s">
        <v>210</v>
      </c>
      <c r="H180" s="155">
        <v>130.27199999999999</v>
      </c>
      <c r="I180" s="156"/>
      <c r="L180" s="152"/>
      <c r="M180" s="157"/>
      <c r="T180" s="158"/>
      <c r="AT180" s="153" t="s">
        <v>157</v>
      </c>
      <c r="AU180" s="153" t="s">
        <v>155</v>
      </c>
      <c r="AV180" s="13" t="s">
        <v>90</v>
      </c>
      <c r="AW180" s="13" t="s">
        <v>34</v>
      </c>
      <c r="AX180" s="13" t="s">
        <v>80</v>
      </c>
      <c r="AY180" s="153" t="s">
        <v>145</v>
      </c>
    </row>
    <row r="181" spans="2:65" s="13" customFormat="1" ht="11.25">
      <c r="B181" s="152"/>
      <c r="D181" s="146" t="s">
        <v>157</v>
      </c>
      <c r="E181" s="153" t="s">
        <v>1</v>
      </c>
      <c r="F181" s="154" t="s">
        <v>211</v>
      </c>
      <c r="H181" s="155">
        <v>10.974</v>
      </c>
      <c r="I181" s="156"/>
      <c r="L181" s="152"/>
      <c r="M181" s="157"/>
      <c r="T181" s="158"/>
      <c r="AT181" s="153" t="s">
        <v>157</v>
      </c>
      <c r="AU181" s="153" t="s">
        <v>155</v>
      </c>
      <c r="AV181" s="13" t="s">
        <v>90</v>
      </c>
      <c r="AW181" s="13" t="s">
        <v>34</v>
      </c>
      <c r="AX181" s="13" t="s">
        <v>80</v>
      </c>
      <c r="AY181" s="153" t="s">
        <v>145</v>
      </c>
    </row>
    <row r="182" spans="2:65" s="13" customFormat="1" ht="11.25">
      <c r="B182" s="152"/>
      <c r="D182" s="146" t="s">
        <v>157</v>
      </c>
      <c r="E182" s="153" t="s">
        <v>1</v>
      </c>
      <c r="F182" s="154" t="s">
        <v>212</v>
      </c>
      <c r="H182" s="155">
        <v>103.014</v>
      </c>
      <c r="I182" s="156"/>
      <c r="L182" s="152"/>
      <c r="M182" s="157"/>
      <c r="T182" s="158"/>
      <c r="AT182" s="153" t="s">
        <v>157</v>
      </c>
      <c r="AU182" s="153" t="s">
        <v>155</v>
      </c>
      <c r="AV182" s="13" t="s">
        <v>90</v>
      </c>
      <c r="AW182" s="13" t="s">
        <v>34</v>
      </c>
      <c r="AX182" s="13" t="s">
        <v>80</v>
      </c>
      <c r="AY182" s="153" t="s">
        <v>145</v>
      </c>
    </row>
    <row r="183" spans="2:65" s="15" customFormat="1" ht="11.25">
      <c r="B183" s="166"/>
      <c r="D183" s="146" t="s">
        <v>157</v>
      </c>
      <c r="E183" s="167" t="s">
        <v>1</v>
      </c>
      <c r="F183" s="168" t="s">
        <v>208</v>
      </c>
      <c r="H183" s="169">
        <v>244.26</v>
      </c>
      <c r="I183" s="170"/>
      <c r="L183" s="166"/>
      <c r="M183" s="171"/>
      <c r="T183" s="172"/>
      <c r="AT183" s="167" t="s">
        <v>157</v>
      </c>
      <c r="AU183" s="167" t="s">
        <v>155</v>
      </c>
      <c r="AV183" s="15" t="s">
        <v>155</v>
      </c>
      <c r="AW183" s="15" t="s">
        <v>34</v>
      </c>
      <c r="AX183" s="15" t="s">
        <v>80</v>
      </c>
      <c r="AY183" s="167" t="s">
        <v>145</v>
      </c>
    </row>
    <row r="184" spans="2:65" s="14" customFormat="1" ht="11.25">
      <c r="B184" s="159"/>
      <c r="D184" s="146" t="s">
        <v>157</v>
      </c>
      <c r="E184" s="160" t="s">
        <v>1</v>
      </c>
      <c r="F184" s="161" t="s">
        <v>162</v>
      </c>
      <c r="H184" s="162">
        <v>311.041</v>
      </c>
      <c r="I184" s="163"/>
      <c r="L184" s="159"/>
      <c r="M184" s="164"/>
      <c r="T184" s="165"/>
      <c r="AT184" s="160" t="s">
        <v>157</v>
      </c>
      <c r="AU184" s="160" t="s">
        <v>155</v>
      </c>
      <c r="AV184" s="14" t="s">
        <v>154</v>
      </c>
      <c r="AW184" s="14" t="s">
        <v>34</v>
      </c>
      <c r="AX184" s="14" t="s">
        <v>88</v>
      </c>
      <c r="AY184" s="160" t="s">
        <v>145</v>
      </c>
    </row>
    <row r="185" spans="2:65" s="1" customFormat="1" ht="24.2" customHeight="1">
      <c r="B185" s="32"/>
      <c r="C185" s="132" t="s">
        <v>213</v>
      </c>
      <c r="D185" s="132" t="s">
        <v>149</v>
      </c>
      <c r="E185" s="133" t="s">
        <v>214</v>
      </c>
      <c r="F185" s="134" t="s">
        <v>215</v>
      </c>
      <c r="G185" s="135" t="s">
        <v>152</v>
      </c>
      <c r="H185" s="136">
        <v>15.552</v>
      </c>
      <c r="I185" s="137"/>
      <c r="J185" s="138">
        <f>ROUND(I185*H185,2)</f>
        <v>0</v>
      </c>
      <c r="K185" s="134" t="s">
        <v>153</v>
      </c>
      <c r="L185" s="32"/>
      <c r="M185" s="139" t="s">
        <v>1</v>
      </c>
      <c r="N185" s="140" t="s">
        <v>45</v>
      </c>
      <c r="P185" s="141">
        <f>O185*H185</f>
        <v>0</v>
      </c>
      <c r="Q185" s="141">
        <v>0</v>
      </c>
      <c r="R185" s="141">
        <f>Q185*H185</f>
        <v>0</v>
      </c>
      <c r="S185" s="141">
        <v>0</v>
      </c>
      <c r="T185" s="142">
        <f>S185*H185</f>
        <v>0</v>
      </c>
      <c r="AR185" s="143" t="s">
        <v>154</v>
      </c>
      <c r="AT185" s="143" t="s">
        <v>149</v>
      </c>
      <c r="AU185" s="143" t="s">
        <v>155</v>
      </c>
      <c r="AY185" s="17" t="s">
        <v>145</v>
      </c>
      <c r="BE185" s="144">
        <f>IF(N185="základní",J185,0)</f>
        <v>0</v>
      </c>
      <c r="BF185" s="144">
        <f>IF(N185="snížená",J185,0)</f>
        <v>0</v>
      </c>
      <c r="BG185" s="144">
        <f>IF(N185="zákl. přenesená",J185,0)</f>
        <v>0</v>
      </c>
      <c r="BH185" s="144">
        <f>IF(N185="sníž. přenesená",J185,0)</f>
        <v>0</v>
      </c>
      <c r="BI185" s="144">
        <f>IF(N185="nulová",J185,0)</f>
        <v>0</v>
      </c>
      <c r="BJ185" s="17" t="s">
        <v>88</v>
      </c>
      <c r="BK185" s="144">
        <f>ROUND(I185*H185,2)</f>
        <v>0</v>
      </c>
      <c r="BL185" s="17" t="s">
        <v>154</v>
      </c>
      <c r="BM185" s="143" t="s">
        <v>216</v>
      </c>
    </row>
    <row r="186" spans="2:65" s="12" customFormat="1" ht="11.25">
      <c r="B186" s="145"/>
      <c r="D186" s="146" t="s">
        <v>157</v>
      </c>
      <c r="E186" s="147" t="s">
        <v>1</v>
      </c>
      <c r="F186" s="148" t="s">
        <v>217</v>
      </c>
      <c r="H186" s="147" t="s">
        <v>1</v>
      </c>
      <c r="I186" s="149"/>
      <c r="L186" s="145"/>
      <c r="M186" s="150"/>
      <c r="T186" s="151"/>
      <c r="AT186" s="147" t="s">
        <v>157</v>
      </c>
      <c r="AU186" s="147" t="s">
        <v>155</v>
      </c>
      <c r="AV186" s="12" t="s">
        <v>88</v>
      </c>
      <c r="AW186" s="12" t="s">
        <v>34</v>
      </c>
      <c r="AX186" s="12" t="s">
        <v>80</v>
      </c>
      <c r="AY186" s="147" t="s">
        <v>145</v>
      </c>
    </row>
    <row r="187" spans="2:65" s="13" customFormat="1" ht="11.25">
      <c r="B187" s="152"/>
      <c r="D187" s="146" t="s">
        <v>157</v>
      </c>
      <c r="E187" s="153" t="s">
        <v>1</v>
      </c>
      <c r="F187" s="154" t="s">
        <v>218</v>
      </c>
      <c r="H187" s="155">
        <v>15.552</v>
      </c>
      <c r="I187" s="156"/>
      <c r="L187" s="152"/>
      <c r="M187" s="157"/>
      <c r="T187" s="158"/>
      <c r="AT187" s="153" t="s">
        <v>157</v>
      </c>
      <c r="AU187" s="153" t="s">
        <v>155</v>
      </c>
      <c r="AV187" s="13" t="s">
        <v>90</v>
      </c>
      <c r="AW187" s="13" t="s">
        <v>34</v>
      </c>
      <c r="AX187" s="13" t="s">
        <v>88</v>
      </c>
      <c r="AY187" s="153" t="s">
        <v>145</v>
      </c>
    </row>
    <row r="188" spans="2:65" s="11" customFormat="1" ht="20.85" customHeight="1">
      <c r="B188" s="120"/>
      <c r="D188" s="121" t="s">
        <v>79</v>
      </c>
      <c r="E188" s="130" t="s">
        <v>219</v>
      </c>
      <c r="F188" s="130" t="s">
        <v>220</v>
      </c>
      <c r="I188" s="123"/>
      <c r="J188" s="131">
        <f>BK188</f>
        <v>0</v>
      </c>
      <c r="L188" s="120"/>
      <c r="M188" s="125"/>
      <c r="P188" s="126">
        <f>SUM(P189:P200)</f>
        <v>0</v>
      </c>
      <c r="R188" s="126">
        <f>SUM(R189:R200)</f>
        <v>0</v>
      </c>
      <c r="T188" s="127">
        <f>SUM(T189:T200)</f>
        <v>0</v>
      </c>
      <c r="AR188" s="121" t="s">
        <v>88</v>
      </c>
      <c r="AT188" s="128" t="s">
        <v>79</v>
      </c>
      <c r="AU188" s="128" t="s">
        <v>90</v>
      </c>
      <c r="AY188" s="121" t="s">
        <v>145</v>
      </c>
      <c r="BK188" s="129">
        <f>SUM(BK189:BK200)</f>
        <v>0</v>
      </c>
    </row>
    <row r="189" spans="2:65" s="1" customFormat="1" ht="24.2" customHeight="1">
      <c r="B189" s="32"/>
      <c r="C189" s="132" t="s">
        <v>221</v>
      </c>
      <c r="D189" s="132" t="s">
        <v>149</v>
      </c>
      <c r="E189" s="133" t="s">
        <v>222</v>
      </c>
      <c r="F189" s="134" t="s">
        <v>223</v>
      </c>
      <c r="G189" s="135" t="s">
        <v>152</v>
      </c>
      <c r="H189" s="136">
        <v>518.125</v>
      </c>
      <c r="I189" s="137"/>
      <c r="J189" s="138">
        <f>ROUND(I189*H189,2)</f>
        <v>0</v>
      </c>
      <c r="K189" s="134" t="s">
        <v>153</v>
      </c>
      <c r="L189" s="32"/>
      <c r="M189" s="139" t="s">
        <v>1</v>
      </c>
      <c r="N189" s="140" t="s">
        <v>45</v>
      </c>
      <c r="P189" s="141">
        <f>O189*H189</f>
        <v>0</v>
      </c>
      <c r="Q189" s="141">
        <v>0</v>
      </c>
      <c r="R189" s="141">
        <f>Q189*H189</f>
        <v>0</v>
      </c>
      <c r="S189" s="141">
        <v>0</v>
      </c>
      <c r="T189" s="142">
        <f>S189*H189</f>
        <v>0</v>
      </c>
      <c r="AR189" s="143" t="s">
        <v>154</v>
      </c>
      <c r="AT189" s="143" t="s">
        <v>149</v>
      </c>
      <c r="AU189" s="143" t="s">
        <v>155</v>
      </c>
      <c r="AY189" s="17" t="s">
        <v>145</v>
      </c>
      <c r="BE189" s="144">
        <f>IF(N189="základní",J189,0)</f>
        <v>0</v>
      </c>
      <c r="BF189" s="144">
        <f>IF(N189="snížená",J189,0)</f>
        <v>0</v>
      </c>
      <c r="BG189" s="144">
        <f>IF(N189="zákl. přenesená",J189,0)</f>
        <v>0</v>
      </c>
      <c r="BH189" s="144">
        <f>IF(N189="sníž. přenesená",J189,0)</f>
        <v>0</v>
      </c>
      <c r="BI189" s="144">
        <f>IF(N189="nulová",J189,0)</f>
        <v>0</v>
      </c>
      <c r="BJ189" s="17" t="s">
        <v>88</v>
      </c>
      <c r="BK189" s="144">
        <f>ROUND(I189*H189,2)</f>
        <v>0</v>
      </c>
      <c r="BL189" s="17" t="s">
        <v>154</v>
      </c>
      <c r="BM189" s="143" t="s">
        <v>224</v>
      </c>
    </row>
    <row r="190" spans="2:65" s="12" customFormat="1" ht="11.25">
      <c r="B190" s="145"/>
      <c r="D190" s="146" t="s">
        <v>157</v>
      </c>
      <c r="E190" s="147" t="s">
        <v>1</v>
      </c>
      <c r="F190" s="148" t="s">
        <v>225</v>
      </c>
      <c r="H190" s="147" t="s">
        <v>1</v>
      </c>
      <c r="I190" s="149"/>
      <c r="L190" s="145"/>
      <c r="M190" s="150"/>
      <c r="T190" s="151"/>
      <c r="AT190" s="147" t="s">
        <v>157</v>
      </c>
      <c r="AU190" s="147" t="s">
        <v>155</v>
      </c>
      <c r="AV190" s="12" t="s">
        <v>88</v>
      </c>
      <c r="AW190" s="12" t="s">
        <v>34</v>
      </c>
      <c r="AX190" s="12" t="s">
        <v>80</v>
      </c>
      <c r="AY190" s="147" t="s">
        <v>145</v>
      </c>
    </row>
    <row r="191" spans="2:65" s="12" customFormat="1" ht="11.25">
      <c r="B191" s="145"/>
      <c r="D191" s="146" t="s">
        <v>157</v>
      </c>
      <c r="E191" s="147" t="s">
        <v>1</v>
      </c>
      <c r="F191" s="148" t="s">
        <v>226</v>
      </c>
      <c r="H191" s="147" t="s">
        <v>1</v>
      </c>
      <c r="I191" s="149"/>
      <c r="L191" s="145"/>
      <c r="M191" s="150"/>
      <c r="T191" s="151"/>
      <c r="AT191" s="147" t="s">
        <v>157</v>
      </c>
      <c r="AU191" s="147" t="s">
        <v>155</v>
      </c>
      <c r="AV191" s="12" t="s">
        <v>88</v>
      </c>
      <c r="AW191" s="12" t="s">
        <v>34</v>
      </c>
      <c r="AX191" s="12" t="s">
        <v>80</v>
      </c>
      <c r="AY191" s="147" t="s">
        <v>145</v>
      </c>
    </row>
    <row r="192" spans="2:65" s="13" customFormat="1" ht="33.75">
      <c r="B192" s="152"/>
      <c r="D192" s="146" t="s">
        <v>157</v>
      </c>
      <c r="E192" s="153" t="s">
        <v>1</v>
      </c>
      <c r="F192" s="154" t="s">
        <v>227</v>
      </c>
      <c r="H192" s="155">
        <v>355.625</v>
      </c>
      <c r="I192" s="156"/>
      <c r="L192" s="152"/>
      <c r="M192" s="157"/>
      <c r="T192" s="158"/>
      <c r="AT192" s="153" t="s">
        <v>157</v>
      </c>
      <c r="AU192" s="153" t="s">
        <v>155</v>
      </c>
      <c r="AV192" s="13" t="s">
        <v>90</v>
      </c>
      <c r="AW192" s="13" t="s">
        <v>34</v>
      </c>
      <c r="AX192" s="13" t="s">
        <v>80</v>
      </c>
      <c r="AY192" s="153" t="s">
        <v>145</v>
      </c>
    </row>
    <row r="193" spans="2:65" s="13" customFormat="1" ht="11.25">
      <c r="B193" s="152"/>
      <c r="D193" s="146" t="s">
        <v>157</v>
      </c>
      <c r="E193" s="153" t="s">
        <v>1</v>
      </c>
      <c r="F193" s="154" t="s">
        <v>228</v>
      </c>
      <c r="H193" s="155">
        <v>162.5</v>
      </c>
      <c r="I193" s="156"/>
      <c r="L193" s="152"/>
      <c r="M193" s="157"/>
      <c r="T193" s="158"/>
      <c r="AT193" s="153" t="s">
        <v>157</v>
      </c>
      <c r="AU193" s="153" t="s">
        <v>155</v>
      </c>
      <c r="AV193" s="13" t="s">
        <v>90</v>
      </c>
      <c r="AW193" s="13" t="s">
        <v>34</v>
      </c>
      <c r="AX193" s="13" t="s">
        <v>80</v>
      </c>
      <c r="AY193" s="153" t="s">
        <v>145</v>
      </c>
    </row>
    <row r="194" spans="2:65" s="14" customFormat="1" ht="11.25">
      <c r="B194" s="159"/>
      <c r="D194" s="146" t="s">
        <v>157</v>
      </c>
      <c r="E194" s="160" t="s">
        <v>1</v>
      </c>
      <c r="F194" s="161" t="s">
        <v>162</v>
      </c>
      <c r="H194" s="162">
        <v>518.125</v>
      </c>
      <c r="I194" s="163"/>
      <c r="L194" s="159"/>
      <c r="M194" s="164"/>
      <c r="T194" s="165"/>
      <c r="AT194" s="160" t="s">
        <v>157</v>
      </c>
      <c r="AU194" s="160" t="s">
        <v>155</v>
      </c>
      <c r="AV194" s="14" t="s">
        <v>154</v>
      </c>
      <c r="AW194" s="14" t="s">
        <v>34</v>
      </c>
      <c r="AX194" s="14" t="s">
        <v>88</v>
      </c>
      <c r="AY194" s="160" t="s">
        <v>145</v>
      </c>
    </row>
    <row r="195" spans="2:65" s="1" customFormat="1" ht="24.2" customHeight="1">
      <c r="B195" s="32"/>
      <c r="C195" s="132" t="s">
        <v>229</v>
      </c>
      <c r="D195" s="132" t="s">
        <v>149</v>
      </c>
      <c r="E195" s="133" t="s">
        <v>230</v>
      </c>
      <c r="F195" s="134" t="s">
        <v>231</v>
      </c>
      <c r="G195" s="135" t="s">
        <v>232</v>
      </c>
      <c r="H195" s="136">
        <v>5</v>
      </c>
      <c r="I195" s="137"/>
      <c r="J195" s="138">
        <f t="shared" ref="J195:J200" si="0">ROUND(I195*H195,2)</f>
        <v>0</v>
      </c>
      <c r="K195" s="134" t="s">
        <v>153</v>
      </c>
      <c r="L195" s="32"/>
      <c r="M195" s="139" t="s">
        <v>1</v>
      </c>
      <c r="N195" s="140" t="s">
        <v>45</v>
      </c>
      <c r="P195" s="141">
        <f t="shared" ref="P195:P200" si="1">O195*H195</f>
        <v>0</v>
      </c>
      <c r="Q195" s="141">
        <v>0</v>
      </c>
      <c r="R195" s="141">
        <f t="shared" ref="R195:R200" si="2">Q195*H195</f>
        <v>0</v>
      </c>
      <c r="S195" s="141">
        <v>0</v>
      </c>
      <c r="T195" s="142">
        <f t="shared" ref="T195:T200" si="3">S195*H195</f>
        <v>0</v>
      </c>
      <c r="AR195" s="143" t="s">
        <v>154</v>
      </c>
      <c r="AT195" s="143" t="s">
        <v>149</v>
      </c>
      <c r="AU195" s="143" t="s">
        <v>155</v>
      </c>
      <c r="AY195" s="17" t="s">
        <v>145</v>
      </c>
      <c r="BE195" s="144">
        <f t="shared" ref="BE195:BE200" si="4">IF(N195="základní",J195,0)</f>
        <v>0</v>
      </c>
      <c r="BF195" s="144">
        <f t="shared" ref="BF195:BF200" si="5">IF(N195="snížená",J195,0)</f>
        <v>0</v>
      </c>
      <c r="BG195" s="144">
        <f t="shared" ref="BG195:BG200" si="6">IF(N195="zákl. přenesená",J195,0)</f>
        <v>0</v>
      </c>
      <c r="BH195" s="144">
        <f t="shared" ref="BH195:BH200" si="7">IF(N195="sníž. přenesená",J195,0)</f>
        <v>0</v>
      </c>
      <c r="BI195" s="144">
        <f t="shared" ref="BI195:BI200" si="8">IF(N195="nulová",J195,0)</f>
        <v>0</v>
      </c>
      <c r="BJ195" s="17" t="s">
        <v>88</v>
      </c>
      <c r="BK195" s="144">
        <f t="shared" ref="BK195:BK200" si="9">ROUND(I195*H195,2)</f>
        <v>0</v>
      </c>
      <c r="BL195" s="17" t="s">
        <v>154</v>
      </c>
      <c r="BM195" s="143" t="s">
        <v>233</v>
      </c>
    </row>
    <row r="196" spans="2:65" s="1" customFormat="1" ht="24.2" customHeight="1">
      <c r="B196" s="32"/>
      <c r="C196" s="132" t="s">
        <v>8</v>
      </c>
      <c r="D196" s="132" t="s">
        <v>149</v>
      </c>
      <c r="E196" s="133" t="s">
        <v>234</v>
      </c>
      <c r="F196" s="134" t="s">
        <v>235</v>
      </c>
      <c r="G196" s="135" t="s">
        <v>232</v>
      </c>
      <c r="H196" s="136">
        <v>7</v>
      </c>
      <c r="I196" s="137"/>
      <c r="J196" s="138">
        <f t="shared" si="0"/>
        <v>0</v>
      </c>
      <c r="K196" s="134" t="s">
        <v>153</v>
      </c>
      <c r="L196" s="32"/>
      <c r="M196" s="139" t="s">
        <v>1</v>
      </c>
      <c r="N196" s="140" t="s">
        <v>45</v>
      </c>
      <c r="P196" s="141">
        <f t="shared" si="1"/>
        <v>0</v>
      </c>
      <c r="Q196" s="141">
        <v>0</v>
      </c>
      <c r="R196" s="141">
        <f t="shared" si="2"/>
        <v>0</v>
      </c>
      <c r="S196" s="141">
        <v>0</v>
      </c>
      <c r="T196" s="142">
        <f t="shared" si="3"/>
        <v>0</v>
      </c>
      <c r="AR196" s="143" t="s">
        <v>154</v>
      </c>
      <c r="AT196" s="143" t="s">
        <v>149</v>
      </c>
      <c r="AU196" s="143" t="s">
        <v>155</v>
      </c>
      <c r="AY196" s="17" t="s">
        <v>145</v>
      </c>
      <c r="BE196" s="144">
        <f t="shared" si="4"/>
        <v>0</v>
      </c>
      <c r="BF196" s="144">
        <f t="shared" si="5"/>
        <v>0</v>
      </c>
      <c r="BG196" s="144">
        <f t="shared" si="6"/>
        <v>0</v>
      </c>
      <c r="BH196" s="144">
        <f t="shared" si="7"/>
        <v>0</v>
      </c>
      <c r="BI196" s="144">
        <f t="shared" si="8"/>
        <v>0</v>
      </c>
      <c r="BJ196" s="17" t="s">
        <v>88</v>
      </c>
      <c r="BK196" s="144">
        <f t="shared" si="9"/>
        <v>0</v>
      </c>
      <c r="BL196" s="17" t="s">
        <v>154</v>
      </c>
      <c r="BM196" s="143" t="s">
        <v>236</v>
      </c>
    </row>
    <row r="197" spans="2:65" s="1" customFormat="1" ht="24.2" customHeight="1">
      <c r="B197" s="32"/>
      <c r="C197" s="132" t="s">
        <v>237</v>
      </c>
      <c r="D197" s="132" t="s">
        <v>149</v>
      </c>
      <c r="E197" s="133" t="s">
        <v>238</v>
      </c>
      <c r="F197" s="134" t="s">
        <v>239</v>
      </c>
      <c r="G197" s="135" t="s">
        <v>232</v>
      </c>
      <c r="H197" s="136">
        <v>1</v>
      </c>
      <c r="I197" s="137"/>
      <c r="J197" s="138">
        <f t="shared" si="0"/>
        <v>0</v>
      </c>
      <c r="K197" s="134" t="s">
        <v>153</v>
      </c>
      <c r="L197" s="32"/>
      <c r="M197" s="139" t="s">
        <v>1</v>
      </c>
      <c r="N197" s="140" t="s">
        <v>45</v>
      </c>
      <c r="P197" s="141">
        <f t="shared" si="1"/>
        <v>0</v>
      </c>
      <c r="Q197" s="141">
        <v>0</v>
      </c>
      <c r="R197" s="141">
        <f t="shared" si="2"/>
        <v>0</v>
      </c>
      <c r="S197" s="141">
        <v>0</v>
      </c>
      <c r="T197" s="142">
        <f t="shared" si="3"/>
        <v>0</v>
      </c>
      <c r="AR197" s="143" t="s">
        <v>154</v>
      </c>
      <c r="AT197" s="143" t="s">
        <v>149</v>
      </c>
      <c r="AU197" s="143" t="s">
        <v>155</v>
      </c>
      <c r="AY197" s="17" t="s">
        <v>145</v>
      </c>
      <c r="BE197" s="144">
        <f t="shared" si="4"/>
        <v>0</v>
      </c>
      <c r="BF197" s="144">
        <f t="shared" si="5"/>
        <v>0</v>
      </c>
      <c r="BG197" s="144">
        <f t="shared" si="6"/>
        <v>0</v>
      </c>
      <c r="BH197" s="144">
        <f t="shared" si="7"/>
        <v>0</v>
      </c>
      <c r="BI197" s="144">
        <f t="shared" si="8"/>
        <v>0</v>
      </c>
      <c r="BJ197" s="17" t="s">
        <v>88</v>
      </c>
      <c r="BK197" s="144">
        <f t="shared" si="9"/>
        <v>0</v>
      </c>
      <c r="BL197" s="17" t="s">
        <v>154</v>
      </c>
      <c r="BM197" s="143" t="s">
        <v>240</v>
      </c>
    </row>
    <row r="198" spans="2:65" s="1" customFormat="1" ht="33" customHeight="1">
      <c r="B198" s="32"/>
      <c r="C198" s="132" t="s">
        <v>241</v>
      </c>
      <c r="D198" s="132" t="s">
        <v>149</v>
      </c>
      <c r="E198" s="133" t="s">
        <v>242</v>
      </c>
      <c r="F198" s="134" t="s">
        <v>243</v>
      </c>
      <c r="G198" s="135" t="s">
        <v>232</v>
      </c>
      <c r="H198" s="136">
        <v>5</v>
      </c>
      <c r="I198" s="137"/>
      <c r="J198" s="138">
        <f t="shared" si="0"/>
        <v>0</v>
      </c>
      <c r="K198" s="134" t="s">
        <v>153</v>
      </c>
      <c r="L198" s="32"/>
      <c r="M198" s="139" t="s">
        <v>1</v>
      </c>
      <c r="N198" s="140" t="s">
        <v>45</v>
      </c>
      <c r="P198" s="141">
        <f t="shared" si="1"/>
        <v>0</v>
      </c>
      <c r="Q198" s="141">
        <v>0</v>
      </c>
      <c r="R198" s="141">
        <f t="shared" si="2"/>
        <v>0</v>
      </c>
      <c r="S198" s="141">
        <v>0</v>
      </c>
      <c r="T198" s="142">
        <f t="shared" si="3"/>
        <v>0</v>
      </c>
      <c r="AR198" s="143" t="s">
        <v>154</v>
      </c>
      <c r="AT198" s="143" t="s">
        <v>149</v>
      </c>
      <c r="AU198" s="143" t="s">
        <v>155</v>
      </c>
      <c r="AY198" s="17" t="s">
        <v>145</v>
      </c>
      <c r="BE198" s="144">
        <f t="shared" si="4"/>
        <v>0</v>
      </c>
      <c r="BF198" s="144">
        <f t="shared" si="5"/>
        <v>0</v>
      </c>
      <c r="BG198" s="144">
        <f t="shared" si="6"/>
        <v>0</v>
      </c>
      <c r="BH198" s="144">
        <f t="shared" si="7"/>
        <v>0</v>
      </c>
      <c r="BI198" s="144">
        <f t="shared" si="8"/>
        <v>0</v>
      </c>
      <c r="BJ198" s="17" t="s">
        <v>88</v>
      </c>
      <c r="BK198" s="144">
        <f t="shared" si="9"/>
        <v>0</v>
      </c>
      <c r="BL198" s="17" t="s">
        <v>154</v>
      </c>
      <c r="BM198" s="143" t="s">
        <v>244</v>
      </c>
    </row>
    <row r="199" spans="2:65" s="1" customFormat="1" ht="33" customHeight="1">
      <c r="B199" s="32"/>
      <c r="C199" s="132" t="s">
        <v>245</v>
      </c>
      <c r="D199" s="132" t="s">
        <v>149</v>
      </c>
      <c r="E199" s="133" t="s">
        <v>246</v>
      </c>
      <c r="F199" s="134" t="s">
        <v>247</v>
      </c>
      <c r="G199" s="135" t="s">
        <v>232</v>
      </c>
      <c r="H199" s="136">
        <v>7</v>
      </c>
      <c r="I199" s="137"/>
      <c r="J199" s="138">
        <f t="shared" si="0"/>
        <v>0</v>
      </c>
      <c r="K199" s="134" t="s">
        <v>153</v>
      </c>
      <c r="L199" s="32"/>
      <c r="M199" s="139" t="s">
        <v>1</v>
      </c>
      <c r="N199" s="140" t="s">
        <v>45</v>
      </c>
      <c r="P199" s="141">
        <f t="shared" si="1"/>
        <v>0</v>
      </c>
      <c r="Q199" s="141">
        <v>0</v>
      </c>
      <c r="R199" s="141">
        <f t="shared" si="2"/>
        <v>0</v>
      </c>
      <c r="S199" s="141">
        <v>0</v>
      </c>
      <c r="T199" s="142">
        <f t="shared" si="3"/>
        <v>0</v>
      </c>
      <c r="AR199" s="143" t="s">
        <v>154</v>
      </c>
      <c r="AT199" s="143" t="s">
        <v>149</v>
      </c>
      <c r="AU199" s="143" t="s">
        <v>155</v>
      </c>
      <c r="AY199" s="17" t="s">
        <v>145</v>
      </c>
      <c r="BE199" s="144">
        <f t="shared" si="4"/>
        <v>0</v>
      </c>
      <c r="BF199" s="144">
        <f t="shared" si="5"/>
        <v>0</v>
      </c>
      <c r="BG199" s="144">
        <f t="shared" si="6"/>
        <v>0</v>
      </c>
      <c r="BH199" s="144">
        <f t="shared" si="7"/>
        <v>0</v>
      </c>
      <c r="BI199" s="144">
        <f t="shared" si="8"/>
        <v>0</v>
      </c>
      <c r="BJ199" s="17" t="s">
        <v>88</v>
      </c>
      <c r="BK199" s="144">
        <f t="shared" si="9"/>
        <v>0</v>
      </c>
      <c r="BL199" s="17" t="s">
        <v>154</v>
      </c>
      <c r="BM199" s="143" t="s">
        <v>248</v>
      </c>
    </row>
    <row r="200" spans="2:65" s="1" customFormat="1" ht="33" customHeight="1">
      <c r="B200" s="32"/>
      <c r="C200" s="132" t="s">
        <v>249</v>
      </c>
      <c r="D200" s="132" t="s">
        <v>149</v>
      </c>
      <c r="E200" s="133" t="s">
        <v>250</v>
      </c>
      <c r="F200" s="134" t="s">
        <v>251</v>
      </c>
      <c r="G200" s="135" t="s">
        <v>232</v>
      </c>
      <c r="H200" s="136">
        <v>1</v>
      </c>
      <c r="I200" s="137"/>
      <c r="J200" s="138">
        <f t="shared" si="0"/>
        <v>0</v>
      </c>
      <c r="K200" s="134" t="s">
        <v>153</v>
      </c>
      <c r="L200" s="32"/>
      <c r="M200" s="139" t="s">
        <v>1</v>
      </c>
      <c r="N200" s="140" t="s">
        <v>45</v>
      </c>
      <c r="P200" s="141">
        <f t="shared" si="1"/>
        <v>0</v>
      </c>
      <c r="Q200" s="141">
        <v>0</v>
      </c>
      <c r="R200" s="141">
        <f t="shared" si="2"/>
        <v>0</v>
      </c>
      <c r="S200" s="141">
        <v>0</v>
      </c>
      <c r="T200" s="142">
        <f t="shared" si="3"/>
        <v>0</v>
      </c>
      <c r="AR200" s="143" t="s">
        <v>154</v>
      </c>
      <c r="AT200" s="143" t="s">
        <v>149</v>
      </c>
      <c r="AU200" s="143" t="s">
        <v>155</v>
      </c>
      <c r="AY200" s="17" t="s">
        <v>145</v>
      </c>
      <c r="BE200" s="144">
        <f t="shared" si="4"/>
        <v>0</v>
      </c>
      <c r="BF200" s="144">
        <f t="shared" si="5"/>
        <v>0</v>
      </c>
      <c r="BG200" s="144">
        <f t="shared" si="6"/>
        <v>0</v>
      </c>
      <c r="BH200" s="144">
        <f t="shared" si="7"/>
        <v>0</v>
      </c>
      <c r="BI200" s="144">
        <f t="shared" si="8"/>
        <v>0</v>
      </c>
      <c r="BJ200" s="17" t="s">
        <v>88</v>
      </c>
      <c r="BK200" s="144">
        <f t="shared" si="9"/>
        <v>0</v>
      </c>
      <c r="BL200" s="17" t="s">
        <v>154</v>
      </c>
      <c r="BM200" s="143" t="s">
        <v>252</v>
      </c>
    </row>
    <row r="201" spans="2:65" s="11" customFormat="1" ht="22.9" customHeight="1">
      <c r="B201" s="120"/>
      <c r="D201" s="121" t="s">
        <v>79</v>
      </c>
      <c r="E201" s="130" t="s">
        <v>90</v>
      </c>
      <c r="F201" s="130" t="s">
        <v>253</v>
      </c>
      <c r="I201" s="123"/>
      <c r="J201" s="131">
        <f>BK201</f>
        <v>0</v>
      </c>
      <c r="L201" s="120"/>
      <c r="M201" s="125"/>
      <c r="P201" s="126">
        <f>P202</f>
        <v>0</v>
      </c>
      <c r="R201" s="126">
        <f>R202</f>
        <v>0.33750000000000002</v>
      </c>
      <c r="T201" s="127">
        <f>T202</f>
        <v>0</v>
      </c>
      <c r="AR201" s="121" t="s">
        <v>88</v>
      </c>
      <c r="AT201" s="128" t="s">
        <v>79</v>
      </c>
      <c r="AU201" s="128" t="s">
        <v>88</v>
      </c>
      <c r="AY201" s="121" t="s">
        <v>145</v>
      </c>
      <c r="BK201" s="129">
        <f>BK202</f>
        <v>0</v>
      </c>
    </row>
    <row r="202" spans="2:65" s="11" customFormat="1" ht="20.85" customHeight="1">
      <c r="B202" s="120"/>
      <c r="D202" s="121" t="s">
        <v>79</v>
      </c>
      <c r="E202" s="130" t="s">
        <v>254</v>
      </c>
      <c r="F202" s="130" t="s">
        <v>255</v>
      </c>
      <c r="I202" s="123"/>
      <c r="J202" s="131">
        <f>BK202</f>
        <v>0</v>
      </c>
      <c r="L202" s="120"/>
      <c r="M202" s="125"/>
      <c r="P202" s="126">
        <f>SUM(P203:P205)</f>
        <v>0</v>
      </c>
      <c r="R202" s="126">
        <f>SUM(R203:R205)</f>
        <v>0.33750000000000002</v>
      </c>
      <c r="T202" s="127">
        <f>SUM(T203:T205)</f>
        <v>0</v>
      </c>
      <c r="AR202" s="121" t="s">
        <v>88</v>
      </c>
      <c r="AT202" s="128" t="s">
        <v>79</v>
      </c>
      <c r="AU202" s="128" t="s">
        <v>90</v>
      </c>
      <c r="AY202" s="121" t="s">
        <v>145</v>
      </c>
      <c r="BK202" s="129">
        <f>SUM(BK203:BK205)</f>
        <v>0</v>
      </c>
    </row>
    <row r="203" spans="2:65" s="1" customFormat="1" ht="24.2" customHeight="1">
      <c r="B203" s="32"/>
      <c r="C203" s="132" t="s">
        <v>256</v>
      </c>
      <c r="D203" s="132" t="s">
        <v>149</v>
      </c>
      <c r="E203" s="133" t="s">
        <v>257</v>
      </c>
      <c r="F203" s="134" t="s">
        <v>258</v>
      </c>
      <c r="G203" s="135" t="s">
        <v>192</v>
      </c>
      <c r="H203" s="136">
        <v>450</v>
      </c>
      <c r="I203" s="137"/>
      <c r="J203" s="138">
        <f>ROUND(I203*H203,2)</f>
        <v>0</v>
      </c>
      <c r="K203" s="134" t="s">
        <v>153</v>
      </c>
      <c r="L203" s="32"/>
      <c r="M203" s="139" t="s">
        <v>1</v>
      </c>
      <c r="N203" s="140" t="s">
        <v>45</v>
      </c>
      <c r="P203" s="141">
        <f>O203*H203</f>
        <v>0</v>
      </c>
      <c r="Q203" s="141">
        <v>7.5000000000000002E-4</v>
      </c>
      <c r="R203" s="141">
        <f>Q203*H203</f>
        <v>0.33750000000000002</v>
      </c>
      <c r="S203" s="141">
        <v>0</v>
      </c>
      <c r="T203" s="142">
        <f>S203*H203</f>
        <v>0</v>
      </c>
      <c r="AR203" s="143" t="s">
        <v>249</v>
      </c>
      <c r="AT203" s="143" t="s">
        <v>149</v>
      </c>
      <c r="AU203" s="143" t="s">
        <v>155</v>
      </c>
      <c r="AY203" s="17" t="s">
        <v>145</v>
      </c>
      <c r="BE203" s="144">
        <f>IF(N203="základní",J203,0)</f>
        <v>0</v>
      </c>
      <c r="BF203" s="144">
        <f>IF(N203="snížená",J203,0)</f>
        <v>0</v>
      </c>
      <c r="BG203" s="144">
        <f>IF(N203="zákl. přenesená",J203,0)</f>
        <v>0</v>
      </c>
      <c r="BH203" s="144">
        <f>IF(N203="sníž. přenesená",J203,0)</f>
        <v>0</v>
      </c>
      <c r="BI203" s="144">
        <f>IF(N203="nulová",J203,0)</f>
        <v>0</v>
      </c>
      <c r="BJ203" s="17" t="s">
        <v>88</v>
      </c>
      <c r="BK203" s="144">
        <f>ROUND(I203*H203,2)</f>
        <v>0</v>
      </c>
      <c r="BL203" s="17" t="s">
        <v>249</v>
      </c>
      <c r="BM203" s="143" t="s">
        <v>259</v>
      </c>
    </row>
    <row r="204" spans="2:65" s="12" customFormat="1" ht="11.25">
      <c r="B204" s="145"/>
      <c r="D204" s="146" t="s">
        <v>157</v>
      </c>
      <c r="E204" s="147" t="s">
        <v>1</v>
      </c>
      <c r="F204" s="148" t="s">
        <v>260</v>
      </c>
      <c r="H204" s="147" t="s">
        <v>1</v>
      </c>
      <c r="I204" s="149"/>
      <c r="L204" s="145"/>
      <c r="M204" s="150"/>
      <c r="T204" s="151"/>
      <c r="AT204" s="147" t="s">
        <v>157</v>
      </c>
      <c r="AU204" s="147" t="s">
        <v>155</v>
      </c>
      <c r="AV204" s="12" t="s">
        <v>88</v>
      </c>
      <c r="AW204" s="12" t="s">
        <v>34</v>
      </c>
      <c r="AX204" s="12" t="s">
        <v>80</v>
      </c>
      <c r="AY204" s="147" t="s">
        <v>145</v>
      </c>
    </row>
    <row r="205" spans="2:65" s="13" customFormat="1" ht="11.25">
      <c r="B205" s="152"/>
      <c r="D205" s="146" t="s">
        <v>157</v>
      </c>
      <c r="E205" s="153" t="s">
        <v>1</v>
      </c>
      <c r="F205" s="154" t="s">
        <v>261</v>
      </c>
      <c r="H205" s="155">
        <v>450</v>
      </c>
      <c r="I205" s="156"/>
      <c r="L205" s="152"/>
      <c r="M205" s="157"/>
      <c r="T205" s="158"/>
      <c r="AT205" s="153" t="s">
        <v>157</v>
      </c>
      <c r="AU205" s="153" t="s">
        <v>155</v>
      </c>
      <c r="AV205" s="13" t="s">
        <v>90</v>
      </c>
      <c r="AW205" s="13" t="s">
        <v>34</v>
      </c>
      <c r="AX205" s="13" t="s">
        <v>88</v>
      </c>
      <c r="AY205" s="153" t="s">
        <v>145</v>
      </c>
    </row>
    <row r="206" spans="2:65" s="11" customFormat="1" ht="22.9" customHeight="1">
      <c r="B206" s="120"/>
      <c r="D206" s="121" t="s">
        <v>79</v>
      </c>
      <c r="E206" s="130" t="s">
        <v>155</v>
      </c>
      <c r="F206" s="130" t="s">
        <v>262</v>
      </c>
      <c r="I206" s="123"/>
      <c r="J206" s="131">
        <f>BK206</f>
        <v>0</v>
      </c>
      <c r="L206" s="120"/>
      <c r="M206" s="125"/>
      <c r="P206" s="126">
        <f>P207+P213</f>
        <v>0</v>
      </c>
      <c r="R206" s="126">
        <f>R207+R213</f>
        <v>1.0515099999999999</v>
      </c>
      <c r="T206" s="127">
        <f>T207+T213</f>
        <v>0</v>
      </c>
      <c r="AR206" s="121" t="s">
        <v>88</v>
      </c>
      <c r="AT206" s="128" t="s">
        <v>79</v>
      </c>
      <c r="AU206" s="128" t="s">
        <v>88</v>
      </c>
      <c r="AY206" s="121" t="s">
        <v>145</v>
      </c>
      <c r="BK206" s="129">
        <f>BK207+BK213</f>
        <v>0</v>
      </c>
    </row>
    <row r="207" spans="2:65" s="11" customFormat="1" ht="20.85" customHeight="1">
      <c r="B207" s="120"/>
      <c r="D207" s="121" t="s">
        <v>79</v>
      </c>
      <c r="E207" s="130" t="s">
        <v>263</v>
      </c>
      <c r="F207" s="130" t="s">
        <v>264</v>
      </c>
      <c r="I207" s="123"/>
      <c r="J207" s="131">
        <f>BK207</f>
        <v>0</v>
      </c>
      <c r="L207" s="120"/>
      <c r="M207" s="125"/>
      <c r="P207" s="126">
        <f>SUM(P208:P212)</f>
        <v>0</v>
      </c>
      <c r="R207" s="126">
        <f>SUM(R208:R212)</f>
        <v>0.37521000000000004</v>
      </c>
      <c r="T207" s="127">
        <f>SUM(T208:T212)</f>
        <v>0</v>
      </c>
      <c r="AR207" s="121" t="s">
        <v>88</v>
      </c>
      <c r="AT207" s="128" t="s">
        <v>79</v>
      </c>
      <c r="AU207" s="128" t="s">
        <v>90</v>
      </c>
      <c r="AY207" s="121" t="s">
        <v>145</v>
      </c>
      <c r="BK207" s="129">
        <f>SUM(BK208:BK212)</f>
        <v>0</v>
      </c>
    </row>
    <row r="208" spans="2:65" s="1" customFormat="1" ht="24.2" customHeight="1">
      <c r="B208" s="32"/>
      <c r="C208" s="132" t="s">
        <v>265</v>
      </c>
      <c r="D208" s="132" t="s">
        <v>149</v>
      </c>
      <c r="E208" s="133" t="s">
        <v>266</v>
      </c>
      <c r="F208" s="134" t="s">
        <v>267</v>
      </c>
      <c r="G208" s="135" t="s">
        <v>268</v>
      </c>
      <c r="H208" s="136">
        <v>900</v>
      </c>
      <c r="I208" s="137"/>
      <c r="J208" s="138">
        <f>ROUND(I208*H208,2)</f>
        <v>0</v>
      </c>
      <c r="K208" s="134" t="s">
        <v>153</v>
      </c>
      <c r="L208" s="32"/>
      <c r="M208" s="139" t="s">
        <v>1</v>
      </c>
      <c r="N208" s="140" t="s">
        <v>45</v>
      </c>
      <c r="P208" s="141">
        <f>O208*H208</f>
        <v>0</v>
      </c>
      <c r="Q208" s="141">
        <v>5.0000000000000002E-5</v>
      </c>
      <c r="R208" s="141">
        <f>Q208*H208</f>
        <v>4.5000000000000005E-2</v>
      </c>
      <c r="S208" s="141">
        <v>0</v>
      </c>
      <c r="T208" s="142">
        <f>S208*H208</f>
        <v>0</v>
      </c>
      <c r="AR208" s="143" t="s">
        <v>154</v>
      </c>
      <c r="AT208" s="143" t="s">
        <v>149</v>
      </c>
      <c r="AU208" s="143" t="s">
        <v>155</v>
      </c>
      <c r="AY208" s="17" t="s">
        <v>145</v>
      </c>
      <c r="BE208" s="144">
        <f>IF(N208="základní",J208,0)</f>
        <v>0</v>
      </c>
      <c r="BF208" s="144">
        <f>IF(N208="snížená",J208,0)</f>
        <v>0</v>
      </c>
      <c r="BG208" s="144">
        <f>IF(N208="zákl. přenesená",J208,0)</f>
        <v>0</v>
      </c>
      <c r="BH208" s="144">
        <f>IF(N208="sníž. přenesená",J208,0)</f>
        <v>0</v>
      </c>
      <c r="BI208" s="144">
        <f>IF(N208="nulová",J208,0)</f>
        <v>0</v>
      </c>
      <c r="BJ208" s="17" t="s">
        <v>88</v>
      </c>
      <c r="BK208" s="144">
        <f>ROUND(I208*H208,2)</f>
        <v>0</v>
      </c>
      <c r="BL208" s="17" t="s">
        <v>154</v>
      </c>
      <c r="BM208" s="143" t="s">
        <v>269</v>
      </c>
    </row>
    <row r="209" spans="2:65" s="13" customFormat="1" ht="11.25">
      <c r="B209" s="152"/>
      <c r="D209" s="146" t="s">
        <v>157</v>
      </c>
      <c r="E209" s="153" t="s">
        <v>1</v>
      </c>
      <c r="F209" s="154" t="s">
        <v>270</v>
      </c>
      <c r="H209" s="155">
        <v>900</v>
      </c>
      <c r="I209" s="156"/>
      <c r="L209" s="152"/>
      <c r="M209" s="157"/>
      <c r="T209" s="158"/>
      <c r="AT209" s="153" t="s">
        <v>157</v>
      </c>
      <c r="AU209" s="153" t="s">
        <v>155</v>
      </c>
      <c r="AV209" s="13" t="s">
        <v>90</v>
      </c>
      <c r="AW209" s="13" t="s">
        <v>34</v>
      </c>
      <c r="AX209" s="13" t="s">
        <v>88</v>
      </c>
      <c r="AY209" s="153" t="s">
        <v>145</v>
      </c>
    </row>
    <row r="210" spans="2:65" s="1" customFormat="1" ht="66.75" customHeight="1">
      <c r="B210" s="32"/>
      <c r="C210" s="173" t="s">
        <v>271</v>
      </c>
      <c r="D210" s="173" t="s">
        <v>272</v>
      </c>
      <c r="E210" s="174" t="s">
        <v>273</v>
      </c>
      <c r="F210" s="175" t="s">
        <v>274</v>
      </c>
      <c r="G210" s="176" t="s">
        <v>232</v>
      </c>
      <c r="H210" s="177">
        <v>2</v>
      </c>
      <c r="I210" s="178"/>
      <c r="J210" s="179">
        <f>ROUND(I210*H210,2)</f>
        <v>0</v>
      </c>
      <c r="K210" s="175" t="s">
        <v>1</v>
      </c>
      <c r="L210" s="180"/>
      <c r="M210" s="181" t="s">
        <v>1</v>
      </c>
      <c r="N210" s="182" t="s">
        <v>45</v>
      </c>
      <c r="P210" s="141">
        <f>O210*H210</f>
        <v>0</v>
      </c>
      <c r="Q210" s="141">
        <v>7.7999999999999996E-3</v>
      </c>
      <c r="R210" s="141">
        <f>Q210*H210</f>
        <v>1.5599999999999999E-2</v>
      </c>
      <c r="S210" s="141">
        <v>0</v>
      </c>
      <c r="T210" s="142">
        <f>S210*H210</f>
        <v>0</v>
      </c>
      <c r="AR210" s="143" t="s">
        <v>200</v>
      </c>
      <c r="AT210" s="143" t="s">
        <v>272</v>
      </c>
      <c r="AU210" s="143" t="s">
        <v>155</v>
      </c>
      <c r="AY210" s="17" t="s">
        <v>145</v>
      </c>
      <c r="BE210" s="144">
        <f>IF(N210="základní",J210,0)</f>
        <v>0</v>
      </c>
      <c r="BF210" s="144">
        <f>IF(N210="snížená",J210,0)</f>
        <v>0</v>
      </c>
      <c r="BG210" s="144">
        <f>IF(N210="zákl. přenesená",J210,0)</f>
        <v>0</v>
      </c>
      <c r="BH210" s="144">
        <f>IF(N210="sníž. přenesená",J210,0)</f>
        <v>0</v>
      </c>
      <c r="BI210" s="144">
        <f>IF(N210="nulová",J210,0)</f>
        <v>0</v>
      </c>
      <c r="BJ210" s="17" t="s">
        <v>88</v>
      </c>
      <c r="BK210" s="144">
        <f>ROUND(I210*H210,2)</f>
        <v>0</v>
      </c>
      <c r="BL210" s="17" t="s">
        <v>154</v>
      </c>
      <c r="BM210" s="143" t="s">
        <v>275</v>
      </c>
    </row>
    <row r="211" spans="2:65" s="1" customFormat="1" ht="16.5" customHeight="1">
      <c r="B211" s="32"/>
      <c r="C211" s="132" t="s">
        <v>276</v>
      </c>
      <c r="D211" s="132" t="s">
        <v>149</v>
      </c>
      <c r="E211" s="133" t="s">
        <v>277</v>
      </c>
      <c r="F211" s="134" t="s">
        <v>278</v>
      </c>
      <c r="G211" s="135" t="s">
        <v>232</v>
      </c>
      <c r="H211" s="136">
        <v>3</v>
      </c>
      <c r="I211" s="137"/>
      <c r="J211" s="138">
        <f>ROUND(I211*H211,2)</f>
        <v>0</v>
      </c>
      <c r="K211" s="134" t="s">
        <v>153</v>
      </c>
      <c r="L211" s="32"/>
      <c r="M211" s="139" t="s">
        <v>1</v>
      </c>
      <c r="N211" s="140" t="s">
        <v>45</v>
      </c>
      <c r="P211" s="141">
        <f>O211*H211</f>
        <v>0</v>
      </c>
      <c r="Q211" s="141">
        <v>7.2870000000000004E-2</v>
      </c>
      <c r="R211" s="141">
        <f>Q211*H211</f>
        <v>0.21861000000000003</v>
      </c>
      <c r="S211" s="141">
        <v>0</v>
      </c>
      <c r="T211" s="142">
        <f>S211*H211</f>
        <v>0</v>
      </c>
      <c r="AR211" s="143" t="s">
        <v>154</v>
      </c>
      <c r="AT211" s="143" t="s">
        <v>149</v>
      </c>
      <c r="AU211" s="143" t="s">
        <v>155</v>
      </c>
      <c r="AY211" s="17" t="s">
        <v>145</v>
      </c>
      <c r="BE211" s="144">
        <f>IF(N211="základní",J211,0)</f>
        <v>0</v>
      </c>
      <c r="BF211" s="144">
        <f>IF(N211="snížená",J211,0)</f>
        <v>0</v>
      </c>
      <c r="BG211" s="144">
        <f>IF(N211="zákl. přenesená",J211,0)</f>
        <v>0</v>
      </c>
      <c r="BH211" s="144">
        <f>IF(N211="sníž. přenesená",J211,0)</f>
        <v>0</v>
      </c>
      <c r="BI211" s="144">
        <f>IF(N211="nulová",J211,0)</f>
        <v>0</v>
      </c>
      <c r="BJ211" s="17" t="s">
        <v>88</v>
      </c>
      <c r="BK211" s="144">
        <f>ROUND(I211*H211,2)</f>
        <v>0</v>
      </c>
      <c r="BL211" s="17" t="s">
        <v>154</v>
      </c>
      <c r="BM211" s="143" t="s">
        <v>279</v>
      </c>
    </row>
    <row r="212" spans="2:65" s="1" customFormat="1" ht="24.2" customHeight="1">
      <c r="B212" s="32"/>
      <c r="C212" s="173" t="s">
        <v>7</v>
      </c>
      <c r="D212" s="173" t="s">
        <v>272</v>
      </c>
      <c r="E212" s="174" t="s">
        <v>280</v>
      </c>
      <c r="F212" s="175" t="s">
        <v>281</v>
      </c>
      <c r="G212" s="176" t="s">
        <v>232</v>
      </c>
      <c r="H212" s="177">
        <v>3</v>
      </c>
      <c r="I212" s="178"/>
      <c r="J212" s="179">
        <f>ROUND(I212*H212,2)</f>
        <v>0</v>
      </c>
      <c r="K212" s="175" t="s">
        <v>153</v>
      </c>
      <c r="L212" s="180"/>
      <c r="M212" s="181" t="s">
        <v>1</v>
      </c>
      <c r="N212" s="182" t="s">
        <v>45</v>
      </c>
      <c r="P212" s="141">
        <f>O212*H212</f>
        <v>0</v>
      </c>
      <c r="Q212" s="141">
        <v>3.2000000000000001E-2</v>
      </c>
      <c r="R212" s="141">
        <f>Q212*H212</f>
        <v>9.6000000000000002E-2</v>
      </c>
      <c r="S212" s="141">
        <v>0</v>
      </c>
      <c r="T212" s="142">
        <f>S212*H212</f>
        <v>0</v>
      </c>
      <c r="AR212" s="143" t="s">
        <v>200</v>
      </c>
      <c r="AT212" s="143" t="s">
        <v>272</v>
      </c>
      <c r="AU212" s="143" t="s">
        <v>155</v>
      </c>
      <c r="AY212" s="17" t="s">
        <v>145</v>
      </c>
      <c r="BE212" s="144">
        <f>IF(N212="základní",J212,0)</f>
        <v>0</v>
      </c>
      <c r="BF212" s="144">
        <f>IF(N212="snížená",J212,0)</f>
        <v>0</v>
      </c>
      <c r="BG212" s="144">
        <f>IF(N212="zákl. přenesená",J212,0)</f>
        <v>0</v>
      </c>
      <c r="BH212" s="144">
        <f>IF(N212="sníž. přenesená",J212,0)</f>
        <v>0</v>
      </c>
      <c r="BI212" s="144">
        <f>IF(N212="nulová",J212,0)</f>
        <v>0</v>
      </c>
      <c r="BJ212" s="17" t="s">
        <v>88</v>
      </c>
      <c r="BK212" s="144">
        <f>ROUND(I212*H212,2)</f>
        <v>0</v>
      </c>
      <c r="BL212" s="17" t="s">
        <v>154</v>
      </c>
      <c r="BM212" s="143" t="s">
        <v>282</v>
      </c>
    </row>
    <row r="213" spans="2:65" s="11" customFormat="1" ht="20.85" customHeight="1">
      <c r="B213" s="120"/>
      <c r="D213" s="121" t="s">
        <v>79</v>
      </c>
      <c r="E213" s="130" t="s">
        <v>283</v>
      </c>
      <c r="F213" s="130" t="s">
        <v>284</v>
      </c>
      <c r="I213" s="123"/>
      <c r="J213" s="131">
        <f>BK213</f>
        <v>0</v>
      </c>
      <c r="L213" s="120"/>
      <c r="M213" s="125"/>
      <c r="P213" s="126">
        <f>SUM(P214:P221)</f>
        <v>0</v>
      </c>
      <c r="R213" s="126">
        <f>SUM(R214:R221)</f>
        <v>0.67630000000000001</v>
      </c>
      <c r="T213" s="127">
        <f>SUM(T214:T221)</f>
        <v>0</v>
      </c>
      <c r="AR213" s="121" t="s">
        <v>88</v>
      </c>
      <c r="AT213" s="128" t="s">
        <v>79</v>
      </c>
      <c r="AU213" s="128" t="s">
        <v>90</v>
      </c>
      <c r="AY213" s="121" t="s">
        <v>145</v>
      </c>
      <c r="BK213" s="129">
        <f>SUM(BK214:BK221)</f>
        <v>0</v>
      </c>
    </row>
    <row r="214" spans="2:65" s="1" customFormat="1" ht="24.2" customHeight="1">
      <c r="B214" s="32"/>
      <c r="C214" s="132" t="s">
        <v>285</v>
      </c>
      <c r="D214" s="132" t="s">
        <v>149</v>
      </c>
      <c r="E214" s="133" t="s">
        <v>286</v>
      </c>
      <c r="F214" s="134" t="s">
        <v>287</v>
      </c>
      <c r="G214" s="135" t="s">
        <v>232</v>
      </c>
      <c r="H214" s="136">
        <v>5</v>
      </c>
      <c r="I214" s="137"/>
      <c r="J214" s="138">
        <f>ROUND(I214*H214,2)</f>
        <v>0</v>
      </c>
      <c r="K214" s="134" t="s">
        <v>153</v>
      </c>
      <c r="L214" s="32"/>
      <c r="M214" s="139" t="s">
        <v>1</v>
      </c>
      <c r="N214" s="140" t="s">
        <v>45</v>
      </c>
      <c r="P214" s="141">
        <f>O214*H214</f>
        <v>0</v>
      </c>
      <c r="Q214" s="141">
        <v>0</v>
      </c>
      <c r="R214" s="141">
        <f>Q214*H214</f>
        <v>0</v>
      </c>
      <c r="S214" s="141">
        <v>0</v>
      </c>
      <c r="T214" s="142">
        <f>S214*H214</f>
        <v>0</v>
      </c>
      <c r="AR214" s="143" t="s">
        <v>154</v>
      </c>
      <c r="AT214" s="143" t="s">
        <v>149</v>
      </c>
      <c r="AU214" s="143" t="s">
        <v>155</v>
      </c>
      <c r="AY214" s="17" t="s">
        <v>145</v>
      </c>
      <c r="BE214" s="144">
        <f>IF(N214="základní",J214,0)</f>
        <v>0</v>
      </c>
      <c r="BF214" s="144">
        <f>IF(N214="snížená",J214,0)</f>
        <v>0</v>
      </c>
      <c r="BG214" s="144">
        <f>IF(N214="zákl. přenesená",J214,0)</f>
        <v>0</v>
      </c>
      <c r="BH214" s="144">
        <f>IF(N214="sníž. přenesená",J214,0)</f>
        <v>0</v>
      </c>
      <c r="BI214" s="144">
        <f>IF(N214="nulová",J214,0)</f>
        <v>0</v>
      </c>
      <c r="BJ214" s="17" t="s">
        <v>88</v>
      </c>
      <c r="BK214" s="144">
        <f>ROUND(I214*H214,2)</f>
        <v>0</v>
      </c>
      <c r="BL214" s="17" t="s">
        <v>154</v>
      </c>
      <c r="BM214" s="143" t="s">
        <v>288</v>
      </c>
    </row>
    <row r="215" spans="2:65" s="13" customFormat="1" ht="11.25">
      <c r="B215" s="152"/>
      <c r="D215" s="146" t="s">
        <v>157</v>
      </c>
      <c r="E215" s="153" t="s">
        <v>1</v>
      </c>
      <c r="F215" s="154" t="s">
        <v>289</v>
      </c>
      <c r="H215" s="155">
        <v>5</v>
      </c>
      <c r="I215" s="156"/>
      <c r="L215" s="152"/>
      <c r="M215" s="157"/>
      <c r="T215" s="158"/>
      <c r="AT215" s="153" t="s">
        <v>157</v>
      </c>
      <c r="AU215" s="153" t="s">
        <v>155</v>
      </c>
      <c r="AV215" s="13" t="s">
        <v>90</v>
      </c>
      <c r="AW215" s="13" t="s">
        <v>34</v>
      </c>
      <c r="AX215" s="13" t="s">
        <v>88</v>
      </c>
      <c r="AY215" s="153" t="s">
        <v>145</v>
      </c>
    </row>
    <row r="216" spans="2:65" s="1" customFormat="1" ht="16.5" customHeight="1">
      <c r="B216" s="32"/>
      <c r="C216" s="173" t="s">
        <v>290</v>
      </c>
      <c r="D216" s="173" t="s">
        <v>272</v>
      </c>
      <c r="E216" s="174" t="s">
        <v>291</v>
      </c>
      <c r="F216" s="175" t="s">
        <v>292</v>
      </c>
      <c r="G216" s="176" t="s">
        <v>232</v>
      </c>
      <c r="H216" s="177">
        <v>5</v>
      </c>
      <c r="I216" s="178"/>
      <c r="J216" s="179">
        <f>ROUND(I216*H216,2)</f>
        <v>0</v>
      </c>
      <c r="K216" s="175" t="s">
        <v>1</v>
      </c>
      <c r="L216" s="180"/>
      <c r="M216" s="181" t="s">
        <v>1</v>
      </c>
      <c r="N216" s="182" t="s">
        <v>45</v>
      </c>
      <c r="P216" s="141">
        <f>O216*H216</f>
        <v>0</v>
      </c>
      <c r="Q216" s="141">
        <v>3.5000000000000001E-3</v>
      </c>
      <c r="R216" s="141">
        <f>Q216*H216</f>
        <v>1.7500000000000002E-2</v>
      </c>
      <c r="S216" s="141">
        <v>0</v>
      </c>
      <c r="T216" s="142">
        <f>S216*H216</f>
        <v>0</v>
      </c>
      <c r="AR216" s="143" t="s">
        <v>200</v>
      </c>
      <c r="AT216" s="143" t="s">
        <v>272</v>
      </c>
      <c r="AU216" s="143" t="s">
        <v>155</v>
      </c>
      <c r="AY216" s="17" t="s">
        <v>145</v>
      </c>
      <c r="BE216" s="144">
        <f>IF(N216="základní",J216,0)</f>
        <v>0</v>
      </c>
      <c r="BF216" s="144">
        <f>IF(N216="snížená",J216,0)</f>
        <v>0</v>
      </c>
      <c r="BG216" s="144">
        <f>IF(N216="zákl. přenesená",J216,0)</f>
        <v>0</v>
      </c>
      <c r="BH216" s="144">
        <f>IF(N216="sníž. přenesená",J216,0)</f>
        <v>0</v>
      </c>
      <c r="BI216" s="144">
        <f>IF(N216="nulová",J216,0)</f>
        <v>0</v>
      </c>
      <c r="BJ216" s="17" t="s">
        <v>88</v>
      </c>
      <c r="BK216" s="144">
        <f>ROUND(I216*H216,2)</f>
        <v>0</v>
      </c>
      <c r="BL216" s="17" t="s">
        <v>154</v>
      </c>
      <c r="BM216" s="143" t="s">
        <v>293</v>
      </c>
    </row>
    <row r="217" spans="2:65" s="13" customFormat="1" ht="11.25">
      <c r="B217" s="152"/>
      <c r="D217" s="146" t="s">
        <v>157</v>
      </c>
      <c r="E217" s="153" t="s">
        <v>1</v>
      </c>
      <c r="F217" s="154" t="s">
        <v>289</v>
      </c>
      <c r="H217" s="155">
        <v>5</v>
      </c>
      <c r="I217" s="156"/>
      <c r="L217" s="152"/>
      <c r="M217" s="157"/>
      <c r="T217" s="158"/>
      <c r="AT217" s="153" t="s">
        <v>157</v>
      </c>
      <c r="AU217" s="153" t="s">
        <v>155</v>
      </c>
      <c r="AV217" s="13" t="s">
        <v>90</v>
      </c>
      <c r="AW217" s="13" t="s">
        <v>34</v>
      </c>
      <c r="AX217" s="13" t="s">
        <v>88</v>
      </c>
      <c r="AY217" s="153" t="s">
        <v>145</v>
      </c>
    </row>
    <row r="218" spans="2:65" s="1" customFormat="1" ht="24.2" customHeight="1">
      <c r="B218" s="32"/>
      <c r="C218" s="132" t="s">
        <v>294</v>
      </c>
      <c r="D218" s="132" t="s">
        <v>149</v>
      </c>
      <c r="E218" s="133" t="s">
        <v>295</v>
      </c>
      <c r="F218" s="134" t="s">
        <v>296</v>
      </c>
      <c r="G218" s="135" t="s">
        <v>297</v>
      </c>
      <c r="H218" s="136">
        <v>10</v>
      </c>
      <c r="I218" s="137"/>
      <c r="J218" s="138">
        <f>ROUND(I218*H218,2)</f>
        <v>0</v>
      </c>
      <c r="K218" s="134" t="s">
        <v>1</v>
      </c>
      <c r="L218" s="32"/>
      <c r="M218" s="139" t="s">
        <v>1</v>
      </c>
      <c r="N218" s="140" t="s">
        <v>45</v>
      </c>
      <c r="P218" s="141">
        <f>O218*H218</f>
        <v>0</v>
      </c>
      <c r="Q218" s="141">
        <v>3.4380000000000001E-2</v>
      </c>
      <c r="R218" s="141">
        <f>Q218*H218</f>
        <v>0.34379999999999999</v>
      </c>
      <c r="S218" s="141">
        <v>0</v>
      </c>
      <c r="T218" s="142">
        <f>S218*H218</f>
        <v>0</v>
      </c>
      <c r="AR218" s="143" t="s">
        <v>154</v>
      </c>
      <c r="AT218" s="143" t="s">
        <v>149</v>
      </c>
      <c r="AU218" s="143" t="s">
        <v>155</v>
      </c>
      <c r="AY218" s="17" t="s">
        <v>145</v>
      </c>
      <c r="BE218" s="144">
        <f>IF(N218="základní",J218,0)</f>
        <v>0</v>
      </c>
      <c r="BF218" s="144">
        <f>IF(N218="snížená",J218,0)</f>
        <v>0</v>
      </c>
      <c r="BG218" s="144">
        <f>IF(N218="zákl. přenesená",J218,0)</f>
        <v>0</v>
      </c>
      <c r="BH218" s="144">
        <f>IF(N218="sníž. přenesená",J218,0)</f>
        <v>0</v>
      </c>
      <c r="BI218" s="144">
        <f>IF(N218="nulová",J218,0)</f>
        <v>0</v>
      </c>
      <c r="BJ218" s="17" t="s">
        <v>88</v>
      </c>
      <c r="BK218" s="144">
        <f>ROUND(I218*H218,2)</f>
        <v>0</v>
      </c>
      <c r="BL218" s="17" t="s">
        <v>154</v>
      </c>
      <c r="BM218" s="143" t="s">
        <v>298</v>
      </c>
    </row>
    <row r="219" spans="2:65" s="13" customFormat="1" ht="11.25">
      <c r="B219" s="152"/>
      <c r="D219" s="146" t="s">
        <v>157</v>
      </c>
      <c r="E219" s="153" t="s">
        <v>1</v>
      </c>
      <c r="F219" s="154" t="s">
        <v>299</v>
      </c>
      <c r="H219" s="155">
        <v>10</v>
      </c>
      <c r="I219" s="156"/>
      <c r="L219" s="152"/>
      <c r="M219" s="157"/>
      <c r="T219" s="158"/>
      <c r="AT219" s="153" t="s">
        <v>157</v>
      </c>
      <c r="AU219" s="153" t="s">
        <v>155</v>
      </c>
      <c r="AV219" s="13" t="s">
        <v>90</v>
      </c>
      <c r="AW219" s="13" t="s">
        <v>34</v>
      </c>
      <c r="AX219" s="13" t="s">
        <v>88</v>
      </c>
      <c r="AY219" s="153" t="s">
        <v>145</v>
      </c>
    </row>
    <row r="220" spans="2:65" s="1" customFormat="1" ht="16.5" customHeight="1">
      <c r="B220" s="32"/>
      <c r="C220" s="173" t="s">
        <v>300</v>
      </c>
      <c r="D220" s="173" t="s">
        <v>272</v>
      </c>
      <c r="E220" s="174" t="s">
        <v>301</v>
      </c>
      <c r="F220" s="175" t="s">
        <v>302</v>
      </c>
      <c r="G220" s="176" t="s">
        <v>232</v>
      </c>
      <c r="H220" s="177">
        <v>5</v>
      </c>
      <c r="I220" s="178"/>
      <c r="J220" s="179">
        <f>ROUND(I220*H220,2)</f>
        <v>0</v>
      </c>
      <c r="K220" s="175" t="s">
        <v>1</v>
      </c>
      <c r="L220" s="180"/>
      <c r="M220" s="181" t="s">
        <v>1</v>
      </c>
      <c r="N220" s="182" t="s">
        <v>45</v>
      </c>
      <c r="P220" s="141">
        <f>O220*H220</f>
        <v>0</v>
      </c>
      <c r="Q220" s="141">
        <v>6.3E-2</v>
      </c>
      <c r="R220" s="141">
        <f>Q220*H220</f>
        <v>0.315</v>
      </c>
      <c r="S220" s="141">
        <v>0</v>
      </c>
      <c r="T220" s="142">
        <f>S220*H220</f>
        <v>0</v>
      </c>
      <c r="AR220" s="143" t="s">
        <v>200</v>
      </c>
      <c r="AT220" s="143" t="s">
        <v>272</v>
      </c>
      <c r="AU220" s="143" t="s">
        <v>155</v>
      </c>
      <c r="AY220" s="17" t="s">
        <v>145</v>
      </c>
      <c r="BE220" s="144">
        <f>IF(N220="základní",J220,0)</f>
        <v>0</v>
      </c>
      <c r="BF220" s="144">
        <f>IF(N220="snížená",J220,0)</f>
        <v>0</v>
      </c>
      <c r="BG220" s="144">
        <f>IF(N220="zákl. přenesená",J220,0)</f>
        <v>0</v>
      </c>
      <c r="BH220" s="144">
        <f>IF(N220="sníž. přenesená",J220,0)</f>
        <v>0</v>
      </c>
      <c r="BI220" s="144">
        <f>IF(N220="nulová",J220,0)</f>
        <v>0</v>
      </c>
      <c r="BJ220" s="17" t="s">
        <v>88</v>
      </c>
      <c r="BK220" s="144">
        <f>ROUND(I220*H220,2)</f>
        <v>0</v>
      </c>
      <c r="BL220" s="17" t="s">
        <v>154</v>
      </c>
      <c r="BM220" s="143" t="s">
        <v>303</v>
      </c>
    </row>
    <row r="221" spans="2:65" s="13" customFormat="1" ht="11.25">
      <c r="B221" s="152"/>
      <c r="D221" s="146" t="s">
        <v>157</v>
      </c>
      <c r="E221" s="153" t="s">
        <v>1</v>
      </c>
      <c r="F221" s="154" t="s">
        <v>289</v>
      </c>
      <c r="H221" s="155">
        <v>5</v>
      </c>
      <c r="I221" s="156"/>
      <c r="L221" s="152"/>
      <c r="M221" s="157"/>
      <c r="T221" s="158"/>
      <c r="AT221" s="153" t="s">
        <v>157</v>
      </c>
      <c r="AU221" s="153" t="s">
        <v>155</v>
      </c>
      <c r="AV221" s="13" t="s">
        <v>90</v>
      </c>
      <c r="AW221" s="13" t="s">
        <v>34</v>
      </c>
      <c r="AX221" s="13" t="s">
        <v>88</v>
      </c>
      <c r="AY221" s="153" t="s">
        <v>145</v>
      </c>
    </row>
    <row r="222" spans="2:65" s="11" customFormat="1" ht="22.9" customHeight="1">
      <c r="B222" s="120"/>
      <c r="D222" s="121" t="s">
        <v>79</v>
      </c>
      <c r="E222" s="130" t="s">
        <v>178</v>
      </c>
      <c r="F222" s="130" t="s">
        <v>304</v>
      </c>
      <c r="I222" s="123"/>
      <c r="J222" s="131">
        <f>BK222</f>
        <v>0</v>
      </c>
      <c r="L222" s="120"/>
      <c r="M222" s="125"/>
      <c r="P222" s="126">
        <f>P223+P238+P267+P303</f>
        <v>0</v>
      </c>
      <c r="R222" s="126">
        <f>R223+R238+R267+R303</f>
        <v>156.15143499999999</v>
      </c>
      <c r="T222" s="127">
        <f>T223+T238+T267+T303</f>
        <v>0</v>
      </c>
      <c r="AR222" s="121" t="s">
        <v>88</v>
      </c>
      <c r="AT222" s="128" t="s">
        <v>79</v>
      </c>
      <c r="AU222" s="128" t="s">
        <v>88</v>
      </c>
      <c r="AY222" s="121" t="s">
        <v>145</v>
      </c>
      <c r="BK222" s="129">
        <f>BK223+BK238+BK267+BK303</f>
        <v>0</v>
      </c>
    </row>
    <row r="223" spans="2:65" s="11" customFormat="1" ht="20.85" customHeight="1">
      <c r="B223" s="120"/>
      <c r="D223" s="121" t="s">
        <v>79</v>
      </c>
      <c r="E223" s="130" t="s">
        <v>305</v>
      </c>
      <c r="F223" s="130" t="s">
        <v>306</v>
      </c>
      <c r="I223" s="123"/>
      <c r="J223" s="131">
        <f>BK223</f>
        <v>0</v>
      </c>
      <c r="L223" s="120"/>
      <c r="M223" s="125"/>
      <c r="P223" s="126">
        <f>SUM(P224:P237)</f>
        <v>0</v>
      </c>
      <c r="R223" s="126">
        <f>SUM(R224:R237)</f>
        <v>0</v>
      </c>
      <c r="T223" s="127">
        <f>SUM(T224:T237)</f>
        <v>0</v>
      </c>
      <c r="AR223" s="121" t="s">
        <v>88</v>
      </c>
      <c r="AT223" s="128" t="s">
        <v>79</v>
      </c>
      <c r="AU223" s="128" t="s">
        <v>90</v>
      </c>
      <c r="AY223" s="121" t="s">
        <v>145</v>
      </c>
      <c r="BK223" s="129">
        <f>SUM(BK224:BK237)</f>
        <v>0</v>
      </c>
    </row>
    <row r="224" spans="2:65" s="1" customFormat="1" ht="24.2" customHeight="1">
      <c r="B224" s="32"/>
      <c r="C224" s="132" t="s">
        <v>307</v>
      </c>
      <c r="D224" s="132" t="s">
        <v>149</v>
      </c>
      <c r="E224" s="133" t="s">
        <v>308</v>
      </c>
      <c r="F224" s="134" t="s">
        <v>309</v>
      </c>
      <c r="G224" s="135" t="s">
        <v>192</v>
      </c>
      <c r="H224" s="136">
        <v>2047.35</v>
      </c>
      <c r="I224" s="137"/>
      <c r="J224" s="138">
        <f>ROUND(I224*H224,2)</f>
        <v>0</v>
      </c>
      <c r="K224" s="134" t="s">
        <v>153</v>
      </c>
      <c r="L224" s="32"/>
      <c r="M224" s="139" t="s">
        <v>1</v>
      </c>
      <c r="N224" s="140" t="s">
        <v>45</v>
      </c>
      <c r="P224" s="141">
        <f>O224*H224</f>
        <v>0</v>
      </c>
      <c r="Q224" s="141">
        <v>0</v>
      </c>
      <c r="R224" s="141">
        <f>Q224*H224</f>
        <v>0</v>
      </c>
      <c r="S224" s="141">
        <v>0</v>
      </c>
      <c r="T224" s="142">
        <f>S224*H224</f>
        <v>0</v>
      </c>
      <c r="AR224" s="143" t="s">
        <v>154</v>
      </c>
      <c r="AT224" s="143" t="s">
        <v>149</v>
      </c>
      <c r="AU224" s="143" t="s">
        <v>155</v>
      </c>
      <c r="AY224" s="17" t="s">
        <v>145</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154</v>
      </c>
      <c r="BM224" s="143" t="s">
        <v>310</v>
      </c>
    </row>
    <row r="225" spans="2:65" s="12" customFormat="1" ht="11.25">
      <c r="B225" s="145"/>
      <c r="D225" s="146" t="s">
        <v>157</v>
      </c>
      <c r="E225" s="147" t="s">
        <v>1</v>
      </c>
      <c r="F225" s="148" t="s">
        <v>311</v>
      </c>
      <c r="H225" s="147" t="s">
        <v>1</v>
      </c>
      <c r="I225" s="149"/>
      <c r="L225" s="145"/>
      <c r="M225" s="150"/>
      <c r="T225" s="151"/>
      <c r="AT225" s="147" t="s">
        <v>157</v>
      </c>
      <c r="AU225" s="147" t="s">
        <v>155</v>
      </c>
      <c r="AV225" s="12" t="s">
        <v>88</v>
      </c>
      <c r="AW225" s="12" t="s">
        <v>34</v>
      </c>
      <c r="AX225" s="12" t="s">
        <v>80</v>
      </c>
      <c r="AY225" s="147" t="s">
        <v>145</v>
      </c>
    </row>
    <row r="226" spans="2:65" s="13" customFormat="1" ht="11.25">
      <c r="B226" s="152"/>
      <c r="D226" s="146" t="s">
        <v>157</v>
      </c>
      <c r="E226" s="153" t="s">
        <v>1</v>
      </c>
      <c r="F226" s="154" t="s">
        <v>312</v>
      </c>
      <c r="H226" s="155">
        <v>386.4</v>
      </c>
      <c r="I226" s="156"/>
      <c r="L226" s="152"/>
      <c r="M226" s="157"/>
      <c r="T226" s="158"/>
      <c r="AT226" s="153" t="s">
        <v>157</v>
      </c>
      <c r="AU226" s="153" t="s">
        <v>155</v>
      </c>
      <c r="AV226" s="13" t="s">
        <v>90</v>
      </c>
      <c r="AW226" s="13" t="s">
        <v>34</v>
      </c>
      <c r="AX226" s="13" t="s">
        <v>80</v>
      </c>
      <c r="AY226" s="153" t="s">
        <v>145</v>
      </c>
    </row>
    <row r="227" spans="2:65" s="13" customFormat="1" ht="11.25">
      <c r="B227" s="152"/>
      <c r="D227" s="146" t="s">
        <v>157</v>
      </c>
      <c r="E227" s="153" t="s">
        <v>1</v>
      </c>
      <c r="F227" s="154" t="s">
        <v>313</v>
      </c>
      <c r="H227" s="155">
        <v>32.549999999999997</v>
      </c>
      <c r="I227" s="156"/>
      <c r="L227" s="152"/>
      <c r="M227" s="157"/>
      <c r="T227" s="158"/>
      <c r="AT227" s="153" t="s">
        <v>157</v>
      </c>
      <c r="AU227" s="153" t="s">
        <v>155</v>
      </c>
      <c r="AV227" s="13" t="s">
        <v>90</v>
      </c>
      <c r="AW227" s="13" t="s">
        <v>34</v>
      </c>
      <c r="AX227" s="13" t="s">
        <v>80</v>
      </c>
      <c r="AY227" s="153" t="s">
        <v>145</v>
      </c>
    </row>
    <row r="228" spans="2:65" s="15" customFormat="1" ht="11.25">
      <c r="B228" s="166"/>
      <c r="D228" s="146" t="s">
        <v>157</v>
      </c>
      <c r="E228" s="167" t="s">
        <v>1</v>
      </c>
      <c r="F228" s="168" t="s">
        <v>208</v>
      </c>
      <c r="H228" s="169">
        <v>418.95</v>
      </c>
      <c r="I228" s="170"/>
      <c r="L228" s="166"/>
      <c r="M228" s="171"/>
      <c r="T228" s="172"/>
      <c r="AT228" s="167" t="s">
        <v>157</v>
      </c>
      <c r="AU228" s="167" t="s">
        <v>155</v>
      </c>
      <c r="AV228" s="15" t="s">
        <v>155</v>
      </c>
      <c r="AW228" s="15" t="s">
        <v>34</v>
      </c>
      <c r="AX228" s="15" t="s">
        <v>80</v>
      </c>
      <c r="AY228" s="167" t="s">
        <v>145</v>
      </c>
    </row>
    <row r="229" spans="2:65" s="12" customFormat="1" ht="11.25">
      <c r="B229" s="145"/>
      <c r="D229" s="146" t="s">
        <v>157</v>
      </c>
      <c r="E229" s="147" t="s">
        <v>1</v>
      </c>
      <c r="F229" s="148" t="s">
        <v>314</v>
      </c>
      <c r="H229" s="147" t="s">
        <v>1</v>
      </c>
      <c r="I229" s="149"/>
      <c r="L229" s="145"/>
      <c r="M229" s="150"/>
      <c r="T229" s="151"/>
      <c r="AT229" s="147" t="s">
        <v>157</v>
      </c>
      <c r="AU229" s="147" t="s">
        <v>155</v>
      </c>
      <c r="AV229" s="12" t="s">
        <v>88</v>
      </c>
      <c r="AW229" s="12" t="s">
        <v>34</v>
      </c>
      <c r="AX229" s="12" t="s">
        <v>80</v>
      </c>
      <c r="AY229" s="147" t="s">
        <v>145</v>
      </c>
    </row>
    <row r="230" spans="2:65" s="13" customFormat="1" ht="11.25">
      <c r="B230" s="152"/>
      <c r="D230" s="146" t="s">
        <v>157</v>
      </c>
      <c r="E230" s="153" t="s">
        <v>1</v>
      </c>
      <c r="F230" s="154" t="s">
        <v>315</v>
      </c>
      <c r="H230" s="155">
        <v>868.48</v>
      </c>
      <c r="I230" s="156"/>
      <c r="L230" s="152"/>
      <c r="M230" s="157"/>
      <c r="T230" s="158"/>
      <c r="AT230" s="153" t="s">
        <v>157</v>
      </c>
      <c r="AU230" s="153" t="s">
        <v>155</v>
      </c>
      <c r="AV230" s="13" t="s">
        <v>90</v>
      </c>
      <c r="AW230" s="13" t="s">
        <v>34</v>
      </c>
      <c r="AX230" s="13" t="s">
        <v>80</v>
      </c>
      <c r="AY230" s="153" t="s">
        <v>145</v>
      </c>
    </row>
    <row r="231" spans="2:65" s="13" customFormat="1" ht="11.25">
      <c r="B231" s="152"/>
      <c r="D231" s="146" t="s">
        <v>157</v>
      </c>
      <c r="E231" s="153" t="s">
        <v>1</v>
      </c>
      <c r="F231" s="154" t="s">
        <v>316</v>
      </c>
      <c r="H231" s="155">
        <v>73.16</v>
      </c>
      <c r="I231" s="156"/>
      <c r="L231" s="152"/>
      <c r="M231" s="157"/>
      <c r="T231" s="158"/>
      <c r="AT231" s="153" t="s">
        <v>157</v>
      </c>
      <c r="AU231" s="153" t="s">
        <v>155</v>
      </c>
      <c r="AV231" s="13" t="s">
        <v>90</v>
      </c>
      <c r="AW231" s="13" t="s">
        <v>34</v>
      </c>
      <c r="AX231" s="13" t="s">
        <v>80</v>
      </c>
      <c r="AY231" s="153" t="s">
        <v>145</v>
      </c>
    </row>
    <row r="232" spans="2:65" s="13" customFormat="1" ht="11.25">
      <c r="B232" s="152"/>
      <c r="D232" s="146" t="s">
        <v>157</v>
      </c>
      <c r="E232" s="153" t="s">
        <v>1</v>
      </c>
      <c r="F232" s="154" t="s">
        <v>317</v>
      </c>
      <c r="H232" s="155">
        <v>686.76</v>
      </c>
      <c r="I232" s="156"/>
      <c r="L232" s="152"/>
      <c r="M232" s="157"/>
      <c r="T232" s="158"/>
      <c r="AT232" s="153" t="s">
        <v>157</v>
      </c>
      <c r="AU232" s="153" t="s">
        <v>155</v>
      </c>
      <c r="AV232" s="13" t="s">
        <v>90</v>
      </c>
      <c r="AW232" s="13" t="s">
        <v>34</v>
      </c>
      <c r="AX232" s="13" t="s">
        <v>80</v>
      </c>
      <c r="AY232" s="153" t="s">
        <v>145</v>
      </c>
    </row>
    <row r="233" spans="2:65" s="15" customFormat="1" ht="11.25">
      <c r="B233" s="166"/>
      <c r="D233" s="146" t="s">
        <v>157</v>
      </c>
      <c r="E233" s="167" t="s">
        <v>1</v>
      </c>
      <c r="F233" s="168" t="s">
        <v>208</v>
      </c>
      <c r="H233" s="169">
        <v>1628.4</v>
      </c>
      <c r="I233" s="170"/>
      <c r="L233" s="166"/>
      <c r="M233" s="171"/>
      <c r="T233" s="172"/>
      <c r="AT233" s="167" t="s">
        <v>157</v>
      </c>
      <c r="AU233" s="167" t="s">
        <v>155</v>
      </c>
      <c r="AV233" s="15" t="s">
        <v>155</v>
      </c>
      <c r="AW233" s="15" t="s">
        <v>34</v>
      </c>
      <c r="AX233" s="15" t="s">
        <v>80</v>
      </c>
      <c r="AY233" s="167" t="s">
        <v>145</v>
      </c>
    </row>
    <row r="234" spans="2:65" s="14" customFormat="1" ht="11.25">
      <c r="B234" s="159"/>
      <c r="D234" s="146" t="s">
        <v>157</v>
      </c>
      <c r="E234" s="160" t="s">
        <v>1</v>
      </c>
      <c r="F234" s="161" t="s">
        <v>162</v>
      </c>
      <c r="H234" s="162">
        <v>2047.35</v>
      </c>
      <c r="I234" s="163"/>
      <c r="L234" s="159"/>
      <c r="M234" s="164"/>
      <c r="T234" s="165"/>
      <c r="AT234" s="160" t="s">
        <v>157</v>
      </c>
      <c r="AU234" s="160" t="s">
        <v>155</v>
      </c>
      <c r="AV234" s="14" t="s">
        <v>154</v>
      </c>
      <c r="AW234" s="14" t="s">
        <v>34</v>
      </c>
      <c r="AX234" s="14" t="s">
        <v>88</v>
      </c>
      <c r="AY234" s="160" t="s">
        <v>145</v>
      </c>
    </row>
    <row r="235" spans="2:65" s="1" customFormat="1" ht="24.2" customHeight="1">
      <c r="B235" s="32"/>
      <c r="C235" s="132" t="s">
        <v>318</v>
      </c>
      <c r="D235" s="132" t="s">
        <v>149</v>
      </c>
      <c r="E235" s="133" t="s">
        <v>319</v>
      </c>
      <c r="F235" s="134" t="s">
        <v>320</v>
      </c>
      <c r="G235" s="135" t="s">
        <v>192</v>
      </c>
      <c r="H235" s="136">
        <v>305.55</v>
      </c>
      <c r="I235" s="137"/>
      <c r="J235" s="138">
        <f>ROUND(I235*H235,2)</f>
        <v>0</v>
      </c>
      <c r="K235" s="134" t="s">
        <v>153</v>
      </c>
      <c r="L235" s="32"/>
      <c r="M235" s="139" t="s">
        <v>1</v>
      </c>
      <c r="N235" s="140" t="s">
        <v>45</v>
      </c>
      <c r="P235" s="141">
        <f>O235*H235</f>
        <v>0</v>
      </c>
      <c r="Q235" s="141">
        <v>0</v>
      </c>
      <c r="R235" s="141">
        <f>Q235*H235</f>
        <v>0</v>
      </c>
      <c r="S235" s="141">
        <v>0</v>
      </c>
      <c r="T235" s="142">
        <f>S235*H235</f>
        <v>0</v>
      </c>
      <c r="AR235" s="143" t="s">
        <v>154</v>
      </c>
      <c r="AT235" s="143" t="s">
        <v>149</v>
      </c>
      <c r="AU235" s="143" t="s">
        <v>155</v>
      </c>
      <c r="AY235" s="17" t="s">
        <v>145</v>
      </c>
      <c r="BE235" s="144">
        <f>IF(N235="základní",J235,0)</f>
        <v>0</v>
      </c>
      <c r="BF235" s="144">
        <f>IF(N235="snížená",J235,0)</f>
        <v>0</v>
      </c>
      <c r="BG235" s="144">
        <f>IF(N235="zákl. přenesená",J235,0)</f>
        <v>0</v>
      </c>
      <c r="BH235" s="144">
        <f>IF(N235="sníž. přenesená",J235,0)</f>
        <v>0</v>
      </c>
      <c r="BI235" s="144">
        <f>IF(N235="nulová",J235,0)</f>
        <v>0</v>
      </c>
      <c r="BJ235" s="17" t="s">
        <v>88</v>
      </c>
      <c r="BK235" s="144">
        <f>ROUND(I235*H235,2)</f>
        <v>0</v>
      </c>
      <c r="BL235" s="17" t="s">
        <v>154</v>
      </c>
      <c r="BM235" s="143" t="s">
        <v>321</v>
      </c>
    </row>
    <row r="236" spans="2:65" s="12" customFormat="1" ht="11.25">
      <c r="B236" s="145"/>
      <c r="D236" s="146" t="s">
        <v>157</v>
      </c>
      <c r="E236" s="147" t="s">
        <v>1</v>
      </c>
      <c r="F236" s="148" t="s">
        <v>311</v>
      </c>
      <c r="H236" s="147" t="s">
        <v>1</v>
      </c>
      <c r="I236" s="149"/>
      <c r="L236" s="145"/>
      <c r="M236" s="150"/>
      <c r="T236" s="151"/>
      <c r="AT236" s="147" t="s">
        <v>157</v>
      </c>
      <c r="AU236" s="147" t="s">
        <v>155</v>
      </c>
      <c r="AV236" s="12" t="s">
        <v>88</v>
      </c>
      <c r="AW236" s="12" t="s">
        <v>34</v>
      </c>
      <c r="AX236" s="12" t="s">
        <v>80</v>
      </c>
      <c r="AY236" s="147" t="s">
        <v>145</v>
      </c>
    </row>
    <row r="237" spans="2:65" s="13" customFormat="1" ht="11.25">
      <c r="B237" s="152"/>
      <c r="D237" s="146" t="s">
        <v>157</v>
      </c>
      <c r="E237" s="153" t="s">
        <v>1</v>
      </c>
      <c r="F237" s="154" t="s">
        <v>322</v>
      </c>
      <c r="H237" s="155">
        <v>305.55</v>
      </c>
      <c r="I237" s="156"/>
      <c r="L237" s="152"/>
      <c r="M237" s="157"/>
      <c r="T237" s="158"/>
      <c r="AT237" s="153" t="s">
        <v>157</v>
      </c>
      <c r="AU237" s="153" t="s">
        <v>155</v>
      </c>
      <c r="AV237" s="13" t="s">
        <v>90</v>
      </c>
      <c r="AW237" s="13" t="s">
        <v>34</v>
      </c>
      <c r="AX237" s="13" t="s">
        <v>88</v>
      </c>
      <c r="AY237" s="153" t="s">
        <v>145</v>
      </c>
    </row>
    <row r="238" spans="2:65" s="11" customFormat="1" ht="20.85" customHeight="1">
      <c r="B238" s="120"/>
      <c r="D238" s="121" t="s">
        <v>79</v>
      </c>
      <c r="E238" s="130" t="s">
        <v>323</v>
      </c>
      <c r="F238" s="130" t="s">
        <v>324</v>
      </c>
      <c r="I238" s="123"/>
      <c r="J238" s="131">
        <f>BK238</f>
        <v>0</v>
      </c>
      <c r="L238" s="120"/>
      <c r="M238" s="125"/>
      <c r="P238" s="126">
        <f>SUM(P239:P266)</f>
        <v>0</v>
      </c>
      <c r="R238" s="126">
        <f>SUM(R239:R266)</f>
        <v>88.170563999999999</v>
      </c>
      <c r="T238" s="127">
        <f>SUM(T239:T266)</f>
        <v>0</v>
      </c>
      <c r="AR238" s="121" t="s">
        <v>88</v>
      </c>
      <c r="AT238" s="128" t="s">
        <v>79</v>
      </c>
      <c r="AU238" s="128" t="s">
        <v>90</v>
      </c>
      <c r="AY238" s="121" t="s">
        <v>145</v>
      </c>
      <c r="BK238" s="129">
        <f>SUM(BK239:BK266)</f>
        <v>0</v>
      </c>
    </row>
    <row r="239" spans="2:65" s="1" customFormat="1" ht="24.2" customHeight="1">
      <c r="B239" s="32"/>
      <c r="C239" s="132" t="s">
        <v>325</v>
      </c>
      <c r="D239" s="132" t="s">
        <v>149</v>
      </c>
      <c r="E239" s="133" t="s">
        <v>326</v>
      </c>
      <c r="F239" s="134" t="s">
        <v>327</v>
      </c>
      <c r="G239" s="135" t="s">
        <v>192</v>
      </c>
      <c r="H239" s="136">
        <v>291</v>
      </c>
      <c r="I239" s="137"/>
      <c r="J239" s="138">
        <f>ROUND(I239*H239,2)</f>
        <v>0</v>
      </c>
      <c r="K239" s="134" t="s">
        <v>153</v>
      </c>
      <c r="L239" s="32"/>
      <c r="M239" s="139" t="s">
        <v>1</v>
      </c>
      <c r="N239" s="140" t="s">
        <v>45</v>
      </c>
      <c r="P239" s="141">
        <f>O239*H239</f>
        <v>0</v>
      </c>
      <c r="Q239" s="141">
        <v>0.11162</v>
      </c>
      <c r="R239" s="141">
        <f>Q239*H239</f>
        <v>32.48142</v>
      </c>
      <c r="S239" s="141">
        <v>0</v>
      </c>
      <c r="T239" s="142">
        <f>S239*H239</f>
        <v>0</v>
      </c>
      <c r="AR239" s="143" t="s">
        <v>154</v>
      </c>
      <c r="AT239" s="143" t="s">
        <v>149</v>
      </c>
      <c r="AU239" s="143" t="s">
        <v>155</v>
      </c>
      <c r="AY239" s="17" t="s">
        <v>145</v>
      </c>
      <c r="BE239" s="144">
        <f>IF(N239="základní",J239,0)</f>
        <v>0</v>
      </c>
      <c r="BF239" s="144">
        <f>IF(N239="snížená",J239,0)</f>
        <v>0</v>
      </c>
      <c r="BG239" s="144">
        <f>IF(N239="zákl. přenesená",J239,0)</f>
        <v>0</v>
      </c>
      <c r="BH239" s="144">
        <f>IF(N239="sníž. přenesená",J239,0)</f>
        <v>0</v>
      </c>
      <c r="BI239" s="144">
        <f>IF(N239="nulová",J239,0)</f>
        <v>0</v>
      </c>
      <c r="BJ239" s="17" t="s">
        <v>88</v>
      </c>
      <c r="BK239" s="144">
        <f>ROUND(I239*H239,2)</f>
        <v>0</v>
      </c>
      <c r="BL239" s="17" t="s">
        <v>154</v>
      </c>
      <c r="BM239" s="143" t="s">
        <v>328</v>
      </c>
    </row>
    <row r="240" spans="2:65" s="13" customFormat="1" ht="22.5">
      <c r="B240" s="152"/>
      <c r="D240" s="146" t="s">
        <v>157</v>
      </c>
      <c r="E240" s="153" t="s">
        <v>1</v>
      </c>
      <c r="F240" s="154" t="s">
        <v>329</v>
      </c>
      <c r="H240" s="155">
        <v>211.5</v>
      </c>
      <c r="I240" s="156"/>
      <c r="L240" s="152"/>
      <c r="M240" s="157"/>
      <c r="T240" s="158"/>
      <c r="AT240" s="153" t="s">
        <v>157</v>
      </c>
      <c r="AU240" s="153" t="s">
        <v>155</v>
      </c>
      <c r="AV240" s="13" t="s">
        <v>90</v>
      </c>
      <c r="AW240" s="13" t="s">
        <v>34</v>
      </c>
      <c r="AX240" s="13" t="s">
        <v>80</v>
      </c>
      <c r="AY240" s="153" t="s">
        <v>145</v>
      </c>
    </row>
    <row r="241" spans="2:65" s="15" customFormat="1" ht="11.25">
      <c r="B241" s="166"/>
      <c r="D241" s="146" t="s">
        <v>157</v>
      </c>
      <c r="E241" s="167" t="s">
        <v>1</v>
      </c>
      <c r="F241" s="168" t="s">
        <v>208</v>
      </c>
      <c r="H241" s="169">
        <v>211.5</v>
      </c>
      <c r="I241" s="170"/>
      <c r="L241" s="166"/>
      <c r="M241" s="171"/>
      <c r="T241" s="172"/>
      <c r="AT241" s="167" t="s">
        <v>157</v>
      </c>
      <c r="AU241" s="167" t="s">
        <v>155</v>
      </c>
      <c r="AV241" s="15" t="s">
        <v>155</v>
      </c>
      <c r="AW241" s="15" t="s">
        <v>34</v>
      </c>
      <c r="AX241" s="15" t="s">
        <v>80</v>
      </c>
      <c r="AY241" s="167" t="s">
        <v>145</v>
      </c>
    </row>
    <row r="242" spans="2:65" s="13" customFormat="1" ht="22.5">
      <c r="B242" s="152"/>
      <c r="D242" s="146" t="s">
        <v>157</v>
      </c>
      <c r="E242" s="153" t="s">
        <v>1</v>
      </c>
      <c r="F242" s="154" t="s">
        <v>330</v>
      </c>
      <c r="H242" s="155">
        <v>79.5</v>
      </c>
      <c r="I242" s="156"/>
      <c r="L242" s="152"/>
      <c r="M242" s="157"/>
      <c r="T242" s="158"/>
      <c r="AT242" s="153" t="s">
        <v>157</v>
      </c>
      <c r="AU242" s="153" t="s">
        <v>155</v>
      </c>
      <c r="AV242" s="13" t="s">
        <v>90</v>
      </c>
      <c r="AW242" s="13" t="s">
        <v>34</v>
      </c>
      <c r="AX242" s="13" t="s">
        <v>80</v>
      </c>
      <c r="AY242" s="153" t="s">
        <v>145</v>
      </c>
    </row>
    <row r="243" spans="2:65" s="14" customFormat="1" ht="11.25">
      <c r="B243" s="159"/>
      <c r="D243" s="146" t="s">
        <v>157</v>
      </c>
      <c r="E243" s="160" t="s">
        <v>1</v>
      </c>
      <c r="F243" s="161" t="s">
        <v>162</v>
      </c>
      <c r="H243" s="162">
        <v>291</v>
      </c>
      <c r="I243" s="163"/>
      <c r="L243" s="159"/>
      <c r="M243" s="164"/>
      <c r="T243" s="165"/>
      <c r="AT243" s="160" t="s">
        <v>157</v>
      </c>
      <c r="AU243" s="160" t="s">
        <v>155</v>
      </c>
      <c r="AV243" s="14" t="s">
        <v>154</v>
      </c>
      <c r="AW243" s="14" t="s">
        <v>34</v>
      </c>
      <c r="AX243" s="14" t="s">
        <v>88</v>
      </c>
      <c r="AY243" s="160" t="s">
        <v>145</v>
      </c>
    </row>
    <row r="244" spans="2:65" s="1" customFormat="1" ht="24.2" customHeight="1">
      <c r="B244" s="32"/>
      <c r="C244" s="173" t="s">
        <v>331</v>
      </c>
      <c r="D244" s="173" t="s">
        <v>272</v>
      </c>
      <c r="E244" s="174" t="s">
        <v>332</v>
      </c>
      <c r="F244" s="175" t="s">
        <v>333</v>
      </c>
      <c r="G244" s="176" t="s">
        <v>192</v>
      </c>
      <c r="H244" s="177">
        <v>282.35599999999999</v>
      </c>
      <c r="I244" s="178"/>
      <c r="J244" s="179">
        <f>ROUND(I244*H244,2)</f>
        <v>0</v>
      </c>
      <c r="K244" s="175" t="s">
        <v>153</v>
      </c>
      <c r="L244" s="180"/>
      <c r="M244" s="181" t="s">
        <v>1</v>
      </c>
      <c r="N244" s="182" t="s">
        <v>45</v>
      </c>
      <c r="P244" s="141">
        <f>O244*H244</f>
        <v>0</v>
      </c>
      <c r="Q244" s="141">
        <v>0.17599999999999999</v>
      </c>
      <c r="R244" s="141">
        <f>Q244*H244</f>
        <v>49.694655999999995</v>
      </c>
      <c r="S244" s="141">
        <v>0</v>
      </c>
      <c r="T244" s="142">
        <f>S244*H244</f>
        <v>0</v>
      </c>
      <c r="AR244" s="143" t="s">
        <v>200</v>
      </c>
      <c r="AT244" s="143" t="s">
        <v>272</v>
      </c>
      <c r="AU244" s="143" t="s">
        <v>155</v>
      </c>
      <c r="AY244" s="17" t="s">
        <v>145</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154</v>
      </c>
      <c r="BM244" s="143" t="s">
        <v>334</v>
      </c>
    </row>
    <row r="245" spans="2:65" s="13" customFormat="1" ht="11.25">
      <c r="B245" s="152"/>
      <c r="D245" s="146" t="s">
        <v>157</v>
      </c>
      <c r="E245" s="153" t="s">
        <v>1</v>
      </c>
      <c r="F245" s="154" t="s">
        <v>335</v>
      </c>
      <c r="H245" s="155">
        <v>291</v>
      </c>
      <c r="I245" s="156"/>
      <c r="L245" s="152"/>
      <c r="M245" s="157"/>
      <c r="T245" s="158"/>
      <c r="AT245" s="153" t="s">
        <v>157</v>
      </c>
      <c r="AU245" s="153" t="s">
        <v>155</v>
      </c>
      <c r="AV245" s="13" t="s">
        <v>90</v>
      </c>
      <c r="AW245" s="13" t="s">
        <v>34</v>
      </c>
      <c r="AX245" s="13" t="s">
        <v>80</v>
      </c>
      <c r="AY245" s="153" t="s">
        <v>145</v>
      </c>
    </row>
    <row r="246" spans="2:65" s="13" customFormat="1" ht="22.5">
      <c r="B246" s="152"/>
      <c r="D246" s="146" t="s">
        <v>157</v>
      </c>
      <c r="E246" s="153" t="s">
        <v>1</v>
      </c>
      <c r="F246" s="154" t="s">
        <v>336</v>
      </c>
      <c r="H246" s="155">
        <v>8.5</v>
      </c>
      <c r="I246" s="156"/>
      <c r="L246" s="152"/>
      <c r="M246" s="157"/>
      <c r="T246" s="158"/>
      <c r="AT246" s="153" t="s">
        <v>157</v>
      </c>
      <c r="AU246" s="153" t="s">
        <v>155</v>
      </c>
      <c r="AV246" s="13" t="s">
        <v>90</v>
      </c>
      <c r="AW246" s="13" t="s">
        <v>34</v>
      </c>
      <c r="AX246" s="13" t="s">
        <v>80</v>
      </c>
      <c r="AY246" s="153" t="s">
        <v>145</v>
      </c>
    </row>
    <row r="247" spans="2:65" s="13" customFormat="1" ht="22.5">
      <c r="B247" s="152"/>
      <c r="D247" s="146" t="s">
        <v>157</v>
      </c>
      <c r="E247" s="153" t="s">
        <v>1</v>
      </c>
      <c r="F247" s="154" t="s">
        <v>337</v>
      </c>
      <c r="H247" s="155">
        <v>10.8</v>
      </c>
      <c r="I247" s="156"/>
      <c r="L247" s="152"/>
      <c r="M247" s="157"/>
      <c r="T247" s="158"/>
      <c r="AT247" s="153" t="s">
        <v>157</v>
      </c>
      <c r="AU247" s="153" t="s">
        <v>155</v>
      </c>
      <c r="AV247" s="13" t="s">
        <v>90</v>
      </c>
      <c r="AW247" s="13" t="s">
        <v>34</v>
      </c>
      <c r="AX247" s="13" t="s">
        <v>80</v>
      </c>
      <c r="AY247" s="153" t="s">
        <v>145</v>
      </c>
    </row>
    <row r="248" spans="2:65" s="13" customFormat="1" ht="11.25">
      <c r="B248" s="152"/>
      <c r="D248" s="146" t="s">
        <v>157</v>
      </c>
      <c r="E248" s="153" t="s">
        <v>1</v>
      </c>
      <c r="F248" s="154" t="s">
        <v>338</v>
      </c>
      <c r="H248" s="155">
        <v>-33.479999999999997</v>
      </c>
      <c r="I248" s="156"/>
      <c r="L248" s="152"/>
      <c r="M248" s="157"/>
      <c r="T248" s="158"/>
      <c r="AT248" s="153" t="s">
        <v>157</v>
      </c>
      <c r="AU248" s="153" t="s">
        <v>155</v>
      </c>
      <c r="AV248" s="13" t="s">
        <v>90</v>
      </c>
      <c r="AW248" s="13" t="s">
        <v>34</v>
      </c>
      <c r="AX248" s="13" t="s">
        <v>80</v>
      </c>
      <c r="AY248" s="153" t="s">
        <v>145</v>
      </c>
    </row>
    <row r="249" spans="2:65" s="15" customFormat="1" ht="11.25">
      <c r="B249" s="166"/>
      <c r="D249" s="146" t="s">
        <v>157</v>
      </c>
      <c r="E249" s="167" t="s">
        <v>1</v>
      </c>
      <c r="F249" s="168" t="s">
        <v>208</v>
      </c>
      <c r="H249" s="169">
        <v>276.82</v>
      </c>
      <c r="I249" s="170"/>
      <c r="L249" s="166"/>
      <c r="M249" s="171"/>
      <c r="T249" s="172"/>
      <c r="AT249" s="167" t="s">
        <v>157</v>
      </c>
      <c r="AU249" s="167" t="s">
        <v>155</v>
      </c>
      <c r="AV249" s="15" t="s">
        <v>155</v>
      </c>
      <c r="AW249" s="15" t="s">
        <v>34</v>
      </c>
      <c r="AX249" s="15" t="s">
        <v>80</v>
      </c>
      <c r="AY249" s="167" t="s">
        <v>145</v>
      </c>
    </row>
    <row r="250" spans="2:65" s="13" customFormat="1" ht="11.25">
      <c r="B250" s="152"/>
      <c r="D250" s="146" t="s">
        <v>157</v>
      </c>
      <c r="E250" s="153" t="s">
        <v>1</v>
      </c>
      <c r="F250" s="154" t="s">
        <v>339</v>
      </c>
      <c r="H250" s="155">
        <v>5.5359999999999996</v>
      </c>
      <c r="I250" s="156"/>
      <c r="L250" s="152"/>
      <c r="M250" s="157"/>
      <c r="T250" s="158"/>
      <c r="AT250" s="153" t="s">
        <v>157</v>
      </c>
      <c r="AU250" s="153" t="s">
        <v>155</v>
      </c>
      <c r="AV250" s="13" t="s">
        <v>90</v>
      </c>
      <c r="AW250" s="13" t="s">
        <v>34</v>
      </c>
      <c r="AX250" s="13" t="s">
        <v>80</v>
      </c>
      <c r="AY250" s="153" t="s">
        <v>145</v>
      </c>
    </row>
    <row r="251" spans="2:65" s="14" customFormat="1" ht="11.25">
      <c r="B251" s="159"/>
      <c r="D251" s="146" t="s">
        <v>157</v>
      </c>
      <c r="E251" s="160" t="s">
        <v>1</v>
      </c>
      <c r="F251" s="161" t="s">
        <v>162</v>
      </c>
      <c r="H251" s="162">
        <v>282.35599999999999</v>
      </c>
      <c r="I251" s="163"/>
      <c r="L251" s="159"/>
      <c r="M251" s="164"/>
      <c r="T251" s="165"/>
      <c r="AT251" s="160" t="s">
        <v>157</v>
      </c>
      <c r="AU251" s="160" t="s">
        <v>155</v>
      </c>
      <c r="AV251" s="14" t="s">
        <v>154</v>
      </c>
      <c r="AW251" s="14" t="s">
        <v>34</v>
      </c>
      <c r="AX251" s="14" t="s">
        <v>88</v>
      </c>
      <c r="AY251" s="160" t="s">
        <v>145</v>
      </c>
    </row>
    <row r="252" spans="2:65" s="1" customFormat="1" ht="33" customHeight="1">
      <c r="B252" s="32"/>
      <c r="C252" s="132" t="s">
        <v>340</v>
      </c>
      <c r="D252" s="132" t="s">
        <v>149</v>
      </c>
      <c r="E252" s="133" t="s">
        <v>341</v>
      </c>
      <c r="F252" s="134" t="s">
        <v>342</v>
      </c>
      <c r="G252" s="135" t="s">
        <v>192</v>
      </c>
      <c r="H252" s="136">
        <v>33.479999999999997</v>
      </c>
      <c r="I252" s="137"/>
      <c r="J252" s="138">
        <f>ROUND(I252*H252,2)</f>
        <v>0</v>
      </c>
      <c r="K252" s="134" t="s">
        <v>153</v>
      </c>
      <c r="L252" s="32"/>
      <c r="M252" s="139" t="s">
        <v>1</v>
      </c>
      <c r="N252" s="140" t="s">
        <v>45</v>
      </c>
      <c r="P252" s="141">
        <f>O252*H252</f>
        <v>0</v>
      </c>
      <c r="Q252" s="141">
        <v>0</v>
      </c>
      <c r="R252" s="141">
        <f>Q252*H252</f>
        <v>0</v>
      </c>
      <c r="S252" s="141">
        <v>0</v>
      </c>
      <c r="T252" s="142">
        <f>S252*H252</f>
        <v>0</v>
      </c>
      <c r="AR252" s="143" t="s">
        <v>154</v>
      </c>
      <c r="AT252" s="143" t="s">
        <v>149</v>
      </c>
      <c r="AU252" s="143" t="s">
        <v>155</v>
      </c>
      <c r="AY252" s="17" t="s">
        <v>145</v>
      </c>
      <c r="BE252" s="144">
        <f>IF(N252="základní",J252,0)</f>
        <v>0</v>
      </c>
      <c r="BF252" s="144">
        <f>IF(N252="snížená",J252,0)</f>
        <v>0</v>
      </c>
      <c r="BG252" s="144">
        <f>IF(N252="zákl. přenesená",J252,0)</f>
        <v>0</v>
      </c>
      <c r="BH252" s="144">
        <f>IF(N252="sníž. přenesená",J252,0)</f>
        <v>0</v>
      </c>
      <c r="BI252" s="144">
        <f>IF(N252="nulová",J252,0)</f>
        <v>0</v>
      </c>
      <c r="BJ252" s="17" t="s">
        <v>88</v>
      </c>
      <c r="BK252" s="144">
        <f>ROUND(I252*H252,2)</f>
        <v>0</v>
      </c>
      <c r="BL252" s="17" t="s">
        <v>154</v>
      </c>
      <c r="BM252" s="143" t="s">
        <v>343</v>
      </c>
    </row>
    <row r="253" spans="2:65" s="13" customFormat="1" ht="11.25">
      <c r="B253" s="152"/>
      <c r="D253" s="146" t="s">
        <v>157</v>
      </c>
      <c r="E253" s="153" t="s">
        <v>1</v>
      </c>
      <c r="F253" s="154" t="s">
        <v>344</v>
      </c>
      <c r="H253" s="155">
        <v>15.6</v>
      </c>
      <c r="I253" s="156"/>
      <c r="L253" s="152"/>
      <c r="M253" s="157"/>
      <c r="T253" s="158"/>
      <c r="AT253" s="153" t="s">
        <v>157</v>
      </c>
      <c r="AU253" s="153" t="s">
        <v>155</v>
      </c>
      <c r="AV253" s="13" t="s">
        <v>90</v>
      </c>
      <c r="AW253" s="13" t="s">
        <v>34</v>
      </c>
      <c r="AX253" s="13" t="s">
        <v>80</v>
      </c>
      <c r="AY253" s="153" t="s">
        <v>145</v>
      </c>
    </row>
    <row r="254" spans="2:65" s="13" customFormat="1" ht="11.25">
      <c r="B254" s="152"/>
      <c r="D254" s="146" t="s">
        <v>157</v>
      </c>
      <c r="E254" s="153" t="s">
        <v>1</v>
      </c>
      <c r="F254" s="154" t="s">
        <v>345</v>
      </c>
      <c r="H254" s="155">
        <v>17.88</v>
      </c>
      <c r="I254" s="156"/>
      <c r="L254" s="152"/>
      <c r="M254" s="157"/>
      <c r="T254" s="158"/>
      <c r="AT254" s="153" t="s">
        <v>157</v>
      </c>
      <c r="AU254" s="153" t="s">
        <v>155</v>
      </c>
      <c r="AV254" s="13" t="s">
        <v>90</v>
      </c>
      <c r="AW254" s="13" t="s">
        <v>34</v>
      </c>
      <c r="AX254" s="13" t="s">
        <v>80</v>
      </c>
      <c r="AY254" s="153" t="s">
        <v>145</v>
      </c>
    </row>
    <row r="255" spans="2:65" s="14" customFormat="1" ht="11.25">
      <c r="B255" s="159"/>
      <c r="D255" s="146" t="s">
        <v>157</v>
      </c>
      <c r="E255" s="160" t="s">
        <v>1</v>
      </c>
      <c r="F255" s="161" t="s">
        <v>162</v>
      </c>
      <c r="H255" s="162">
        <v>33.479999999999997</v>
      </c>
      <c r="I255" s="163"/>
      <c r="L255" s="159"/>
      <c r="M255" s="164"/>
      <c r="T255" s="165"/>
      <c r="AT255" s="160" t="s">
        <v>157</v>
      </c>
      <c r="AU255" s="160" t="s">
        <v>155</v>
      </c>
      <c r="AV255" s="14" t="s">
        <v>154</v>
      </c>
      <c r="AW255" s="14" t="s">
        <v>34</v>
      </c>
      <c r="AX255" s="14" t="s">
        <v>88</v>
      </c>
      <c r="AY255" s="160" t="s">
        <v>145</v>
      </c>
    </row>
    <row r="256" spans="2:65" s="1" customFormat="1" ht="24.2" customHeight="1">
      <c r="B256" s="32"/>
      <c r="C256" s="173" t="s">
        <v>346</v>
      </c>
      <c r="D256" s="173" t="s">
        <v>272</v>
      </c>
      <c r="E256" s="174" t="s">
        <v>347</v>
      </c>
      <c r="F256" s="175" t="s">
        <v>348</v>
      </c>
      <c r="G256" s="176" t="s">
        <v>192</v>
      </c>
      <c r="H256" s="177">
        <v>15.912000000000001</v>
      </c>
      <c r="I256" s="178"/>
      <c r="J256" s="179">
        <f>ROUND(I256*H256,2)</f>
        <v>0</v>
      </c>
      <c r="K256" s="175" t="s">
        <v>153</v>
      </c>
      <c r="L256" s="180"/>
      <c r="M256" s="181" t="s">
        <v>1</v>
      </c>
      <c r="N256" s="182" t="s">
        <v>45</v>
      </c>
      <c r="P256" s="141">
        <f>O256*H256</f>
        <v>0</v>
      </c>
      <c r="Q256" s="141">
        <v>0.17499999999999999</v>
      </c>
      <c r="R256" s="141">
        <f>Q256*H256</f>
        <v>2.7846000000000002</v>
      </c>
      <c r="S256" s="141">
        <v>0</v>
      </c>
      <c r="T256" s="142">
        <f>S256*H256</f>
        <v>0</v>
      </c>
      <c r="AR256" s="143" t="s">
        <v>200</v>
      </c>
      <c r="AT256" s="143" t="s">
        <v>272</v>
      </c>
      <c r="AU256" s="143" t="s">
        <v>155</v>
      </c>
      <c r="AY256" s="17" t="s">
        <v>145</v>
      </c>
      <c r="BE256" s="144">
        <f>IF(N256="základní",J256,0)</f>
        <v>0</v>
      </c>
      <c r="BF256" s="144">
        <f>IF(N256="snížená",J256,0)</f>
        <v>0</v>
      </c>
      <c r="BG256" s="144">
        <f>IF(N256="zákl. přenesená",J256,0)</f>
        <v>0</v>
      </c>
      <c r="BH256" s="144">
        <f>IF(N256="sníž. přenesená",J256,0)</f>
        <v>0</v>
      </c>
      <c r="BI256" s="144">
        <f>IF(N256="nulová",J256,0)</f>
        <v>0</v>
      </c>
      <c r="BJ256" s="17" t="s">
        <v>88</v>
      </c>
      <c r="BK256" s="144">
        <f>ROUND(I256*H256,2)</f>
        <v>0</v>
      </c>
      <c r="BL256" s="17" t="s">
        <v>154</v>
      </c>
      <c r="BM256" s="143" t="s">
        <v>349</v>
      </c>
    </row>
    <row r="257" spans="2:65" s="13" customFormat="1" ht="22.5">
      <c r="B257" s="152"/>
      <c r="D257" s="146" t="s">
        <v>157</v>
      </c>
      <c r="E257" s="153" t="s">
        <v>1</v>
      </c>
      <c r="F257" s="154" t="s">
        <v>350</v>
      </c>
      <c r="H257" s="155">
        <v>15.6</v>
      </c>
      <c r="I257" s="156"/>
      <c r="L257" s="152"/>
      <c r="M257" s="157"/>
      <c r="T257" s="158"/>
      <c r="AT257" s="153" t="s">
        <v>157</v>
      </c>
      <c r="AU257" s="153" t="s">
        <v>155</v>
      </c>
      <c r="AV257" s="13" t="s">
        <v>90</v>
      </c>
      <c r="AW257" s="13" t="s">
        <v>34</v>
      </c>
      <c r="AX257" s="13" t="s">
        <v>80</v>
      </c>
      <c r="AY257" s="153" t="s">
        <v>145</v>
      </c>
    </row>
    <row r="258" spans="2:65" s="13" customFormat="1" ht="11.25">
      <c r="B258" s="152"/>
      <c r="D258" s="146" t="s">
        <v>157</v>
      </c>
      <c r="E258" s="153" t="s">
        <v>1</v>
      </c>
      <c r="F258" s="154" t="s">
        <v>351</v>
      </c>
      <c r="H258" s="155">
        <v>0.312</v>
      </c>
      <c r="I258" s="156"/>
      <c r="L258" s="152"/>
      <c r="M258" s="157"/>
      <c r="T258" s="158"/>
      <c r="AT258" s="153" t="s">
        <v>157</v>
      </c>
      <c r="AU258" s="153" t="s">
        <v>155</v>
      </c>
      <c r="AV258" s="13" t="s">
        <v>90</v>
      </c>
      <c r="AW258" s="13" t="s">
        <v>34</v>
      </c>
      <c r="AX258" s="13" t="s">
        <v>80</v>
      </c>
      <c r="AY258" s="153" t="s">
        <v>145</v>
      </c>
    </row>
    <row r="259" spans="2:65" s="14" customFormat="1" ht="11.25">
      <c r="B259" s="159"/>
      <c r="D259" s="146" t="s">
        <v>157</v>
      </c>
      <c r="E259" s="160" t="s">
        <v>1</v>
      </c>
      <c r="F259" s="161" t="s">
        <v>162</v>
      </c>
      <c r="H259" s="162">
        <v>15.912000000000001</v>
      </c>
      <c r="I259" s="163"/>
      <c r="L259" s="159"/>
      <c r="M259" s="164"/>
      <c r="T259" s="165"/>
      <c r="AT259" s="160" t="s">
        <v>157</v>
      </c>
      <c r="AU259" s="160" t="s">
        <v>155</v>
      </c>
      <c r="AV259" s="14" t="s">
        <v>154</v>
      </c>
      <c r="AW259" s="14" t="s">
        <v>34</v>
      </c>
      <c r="AX259" s="14" t="s">
        <v>88</v>
      </c>
      <c r="AY259" s="160" t="s">
        <v>145</v>
      </c>
    </row>
    <row r="260" spans="2:65" s="1" customFormat="1" ht="24.2" customHeight="1">
      <c r="B260" s="32"/>
      <c r="C260" s="173" t="s">
        <v>352</v>
      </c>
      <c r="D260" s="173" t="s">
        <v>272</v>
      </c>
      <c r="E260" s="174" t="s">
        <v>353</v>
      </c>
      <c r="F260" s="175" t="s">
        <v>354</v>
      </c>
      <c r="G260" s="176" t="s">
        <v>192</v>
      </c>
      <c r="H260" s="177">
        <v>18.238</v>
      </c>
      <c r="I260" s="178"/>
      <c r="J260" s="179">
        <f>ROUND(I260*H260,2)</f>
        <v>0</v>
      </c>
      <c r="K260" s="175" t="s">
        <v>1</v>
      </c>
      <c r="L260" s="180"/>
      <c r="M260" s="181" t="s">
        <v>1</v>
      </c>
      <c r="N260" s="182" t="s">
        <v>45</v>
      </c>
      <c r="P260" s="141">
        <f>O260*H260</f>
        <v>0</v>
      </c>
      <c r="Q260" s="141">
        <v>0.17599999999999999</v>
      </c>
      <c r="R260" s="141">
        <f>Q260*H260</f>
        <v>3.2098879999999999</v>
      </c>
      <c r="S260" s="141">
        <v>0</v>
      </c>
      <c r="T260" s="142">
        <f>S260*H260</f>
        <v>0</v>
      </c>
      <c r="AR260" s="143" t="s">
        <v>200</v>
      </c>
      <c r="AT260" s="143" t="s">
        <v>272</v>
      </c>
      <c r="AU260" s="143" t="s">
        <v>155</v>
      </c>
      <c r="AY260" s="17" t="s">
        <v>145</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154</v>
      </c>
      <c r="BM260" s="143" t="s">
        <v>355</v>
      </c>
    </row>
    <row r="261" spans="2:65" s="12" customFormat="1" ht="11.25">
      <c r="B261" s="145"/>
      <c r="D261" s="146" t="s">
        <v>157</v>
      </c>
      <c r="E261" s="147" t="s">
        <v>1</v>
      </c>
      <c r="F261" s="148" t="s">
        <v>356</v>
      </c>
      <c r="H261" s="147" t="s">
        <v>1</v>
      </c>
      <c r="I261" s="149"/>
      <c r="L261" s="145"/>
      <c r="M261" s="150"/>
      <c r="T261" s="151"/>
      <c r="AT261" s="147" t="s">
        <v>157</v>
      </c>
      <c r="AU261" s="147" t="s">
        <v>155</v>
      </c>
      <c r="AV261" s="12" t="s">
        <v>88</v>
      </c>
      <c r="AW261" s="12" t="s">
        <v>34</v>
      </c>
      <c r="AX261" s="12" t="s">
        <v>80</v>
      </c>
      <c r="AY261" s="147" t="s">
        <v>145</v>
      </c>
    </row>
    <row r="262" spans="2:65" s="13" customFormat="1" ht="11.25">
      <c r="B262" s="152"/>
      <c r="D262" s="146" t="s">
        <v>157</v>
      </c>
      <c r="E262" s="153" t="s">
        <v>1</v>
      </c>
      <c r="F262" s="154" t="s">
        <v>357</v>
      </c>
      <c r="H262" s="155">
        <v>14.9</v>
      </c>
      <c r="I262" s="156"/>
      <c r="L262" s="152"/>
      <c r="M262" s="157"/>
      <c r="T262" s="158"/>
      <c r="AT262" s="153" t="s">
        <v>157</v>
      </c>
      <c r="AU262" s="153" t="s">
        <v>155</v>
      </c>
      <c r="AV262" s="13" t="s">
        <v>90</v>
      </c>
      <c r="AW262" s="13" t="s">
        <v>34</v>
      </c>
      <c r="AX262" s="13" t="s">
        <v>80</v>
      </c>
      <c r="AY262" s="153" t="s">
        <v>145</v>
      </c>
    </row>
    <row r="263" spans="2:65" s="15" customFormat="1" ht="11.25">
      <c r="B263" s="166"/>
      <c r="D263" s="146" t="s">
        <v>157</v>
      </c>
      <c r="E263" s="167" t="s">
        <v>1</v>
      </c>
      <c r="F263" s="168" t="s">
        <v>208</v>
      </c>
      <c r="H263" s="169">
        <v>14.9</v>
      </c>
      <c r="I263" s="170"/>
      <c r="L263" s="166"/>
      <c r="M263" s="171"/>
      <c r="T263" s="172"/>
      <c r="AT263" s="167" t="s">
        <v>157</v>
      </c>
      <c r="AU263" s="167" t="s">
        <v>155</v>
      </c>
      <c r="AV263" s="15" t="s">
        <v>155</v>
      </c>
      <c r="AW263" s="15" t="s">
        <v>34</v>
      </c>
      <c r="AX263" s="15" t="s">
        <v>80</v>
      </c>
      <c r="AY263" s="167" t="s">
        <v>145</v>
      </c>
    </row>
    <row r="264" spans="2:65" s="13" customFormat="1" ht="11.25">
      <c r="B264" s="152"/>
      <c r="D264" s="146" t="s">
        <v>157</v>
      </c>
      <c r="E264" s="153" t="s">
        <v>1</v>
      </c>
      <c r="F264" s="154" t="s">
        <v>358</v>
      </c>
      <c r="H264" s="155">
        <v>2.98</v>
      </c>
      <c r="I264" s="156"/>
      <c r="L264" s="152"/>
      <c r="M264" s="157"/>
      <c r="T264" s="158"/>
      <c r="AT264" s="153" t="s">
        <v>157</v>
      </c>
      <c r="AU264" s="153" t="s">
        <v>155</v>
      </c>
      <c r="AV264" s="13" t="s">
        <v>90</v>
      </c>
      <c r="AW264" s="13" t="s">
        <v>34</v>
      </c>
      <c r="AX264" s="13" t="s">
        <v>80</v>
      </c>
      <c r="AY264" s="153" t="s">
        <v>145</v>
      </c>
    </row>
    <row r="265" spans="2:65" s="13" customFormat="1" ht="11.25">
      <c r="B265" s="152"/>
      <c r="D265" s="146" t="s">
        <v>157</v>
      </c>
      <c r="E265" s="153" t="s">
        <v>1</v>
      </c>
      <c r="F265" s="154" t="s">
        <v>359</v>
      </c>
      <c r="H265" s="155">
        <v>0.35799999999999998</v>
      </c>
      <c r="I265" s="156"/>
      <c r="L265" s="152"/>
      <c r="M265" s="157"/>
      <c r="T265" s="158"/>
      <c r="AT265" s="153" t="s">
        <v>157</v>
      </c>
      <c r="AU265" s="153" t="s">
        <v>155</v>
      </c>
      <c r="AV265" s="13" t="s">
        <v>90</v>
      </c>
      <c r="AW265" s="13" t="s">
        <v>34</v>
      </c>
      <c r="AX265" s="13" t="s">
        <v>80</v>
      </c>
      <c r="AY265" s="153" t="s">
        <v>145</v>
      </c>
    </row>
    <row r="266" spans="2:65" s="14" customFormat="1" ht="11.25">
      <c r="B266" s="159"/>
      <c r="D266" s="146" t="s">
        <v>157</v>
      </c>
      <c r="E266" s="160" t="s">
        <v>1</v>
      </c>
      <c r="F266" s="161" t="s">
        <v>162</v>
      </c>
      <c r="H266" s="162">
        <v>18.238</v>
      </c>
      <c r="I266" s="163"/>
      <c r="L266" s="159"/>
      <c r="M266" s="164"/>
      <c r="T266" s="165"/>
      <c r="AT266" s="160" t="s">
        <v>157</v>
      </c>
      <c r="AU266" s="160" t="s">
        <v>155</v>
      </c>
      <c r="AV266" s="14" t="s">
        <v>154</v>
      </c>
      <c r="AW266" s="14" t="s">
        <v>34</v>
      </c>
      <c r="AX266" s="14" t="s">
        <v>88</v>
      </c>
      <c r="AY266" s="160" t="s">
        <v>145</v>
      </c>
    </row>
    <row r="267" spans="2:65" s="11" customFormat="1" ht="20.85" customHeight="1">
      <c r="B267" s="120"/>
      <c r="D267" s="121" t="s">
        <v>79</v>
      </c>
      <c r="E267" s="130" t="s">
        <v>360</v>
      </c>
      <c r="F267" s="130" t="s">
        <v>361</v>
      </c>
      <c r="I267" s="123"/>
      <c r="J267" s="131">
        <f>BK267</f>
        <v>0</v>
      </c>
      <c r="L267" s="120"/>
      <c r="M267" s="125"/>
      <c r="P267" s="126">
        <f>SUM(P268:P302)</f>
        <v>0</v>
      </c>
      <c r="R267" s="126">
        <f>SUM(R268:R302)</f>
        <v>67.980870999999993</v>
      </c>
      <c r="T267" s="127">
        <f>SUM(T268:T302)</f>
        <v>0</v>
      </c>
      <c r="AR267" s="121" t="s">
        <v>88</v>
      </c>
      <c r="AT267" s="128" t="s">
        <v>79</v>
      </c>
      <c r="AU267" s="128" t="s">
        <v>90</v>
      </c>
      <c r="AY267" s="121" t="s">
        <v>145</v>
      </c>
      <c r="BK267" s="129">
        <f>SUM(BK268:BK302)</f>
        <v>0</v>
      </c>
    </row>
    <row r="268" spans="2:65" s="1" customFormat="1" ht="33" customHeight="1">
      <c r="B268" s="32"/>
      <c r="C268" s="132" t="s">
        <v>362</v>
      </c>
      <c r="D268" s="132" t="s">
        <v>149</v>
      </c>
      <c r="E268" s="133" t="s">
        <v>363</v>
      </c>
      <c r="F268" s="134" t="s">
        <v>364</v>
      </c>
      <c r="G268" s="135" t="s">
        <v>192</v>
      </c>
      <c r="H268" s="136">
        <v>368</v>
      </c>
      <c r="I268" s="137"/>
      <c r="J268" s="138">
        <f>ROUND(I268*H268,2)</f>
        <v>0</v>
      </c>
      <c r="K268" s="134" t="s">
        <v>153</v>
      </c>
      <c r="L268" s="32"/>
      <c r="M268" s="139" t="s">
        <v>1</v>
      </c>
      <c r="N268" s="140" t="s">
        <v>45</v>
      </c>
      <c r="P268" s="141">
        <f>O268*H268</f>
        <v>0</v>
      </c>
      <c r="Q268" s="141">
        <v>8.9219999999999994E-2</v>
      </c>
      <c r="R268" s="141">
        <f>Q268*H268</f>
        <v>32.83296</v>
      </c>
      <c r="S268" s="141">
        <v>0</v>
      </c>
      <c r="T268" s="142">
        <f>S268*H268</f>
        <v>0</v>
      </c>
      <c r="AR268" s="143" t="s">
        <v>154</v>
      </c>
      <c r="AT268" s="143" t="s">
        <v>149</v>
      </c>
      <c r="AU268" s="143" t="s">
        <v>155</v>
      </c>
      <c r="AY268" s="17" t="s">
        <v>145</v>
      </c>
      <c r="BE268" s="144">
        <f>IF(N268="základní",J268,0)</f>
        <v>0</v>
      </c>
      <c r="BF268" s="144">
        <f>IF(N268="snížená",J268,0)</f>
        <v>0</v>
      </c>
      <c r="BG268" s="144">
        <f>IF(N268="zákl. přenesená",J268,0)</f>
        <v>0</v>
      </c>
      <c r="BH268" s="144">
        <f>IF(N268="sníž. přenesená",J268,0)</f>
        <v>0</v>
      </c>
      <c r="BI268" s="144">
        <f>IF(N268="nulová",J268,0)</f>
        <v>0</v>
      </c>
      <c r="BJ268" s="17" t="s">
        <v>88</v>
      </c>
      <c r="BK268" s="144">
        <f>ROUND(I268*H268,2)</f>
        <v>0</v>
      </c>
      <c r="BL268" s="17" t="s">
        <v>154</v>
      </c>
      <c r="BM268" s="143" t="s">
        <v>365</v>
      </c>
    </row>
    <row r="269" spans="2:65" s="12" customFormat="1" ht="11.25">
      <c r="B269" s="145"/>
      <c r="D269" s="146" t="s">
        <v>157</v>
      </c>
      <c r="E269" s="147" t="s">
        <v>1</v>
      </c>
      <c r="F269" s="148" t="s">
        <v>366</v>
      </c>
      <c r="H269" s="147" t="s">
        <v>1</v>
      </c>
      <c r="I269" s="149"/>
      <c r="L269" s="145"/>
      <c r="M269" s="150"/>
      <c r="T269" s="151"/>
      <c r="AT269" s="147" t="s">
        <v>157</v>
      </c>
      <c r="AU269" s="147" t="s">
        <v>155</v>
      </c>
      <c r="AV269" s="12" t="s">
        <v>88</v>
      </c>
      <c r="AW269" s="12" t="s">
        <v>34</v>
      </c>
      <c r="AX269" s="12" t="s">
        <v>80</v>
      </c>
      <c r="AY269" s="147" t="s">
        <v>145</v>
      </c>
    </row>
    <row r="270" spans="2:65" s="13" customFormat="1" ht="22.5">
      <c r="B270" s="152"/>
      <c r="D270" s="146" t="s">
        <v>157</v>
      </c>
      <c r="E270" s="153" t="s">
        <v>1</v>
      </c>
      <c r="F270" s="154" t="s">
        <v>367</v>
      </c>
      <c r="H270" s="155">
        <v>227.5</v>
      </c>
      <c r="I270" s="156"/>
      <c r="L270" s="152"/>
      <c r="M270" s="157"/>
      <c r="T270" s="158"/>
      <c r="AT270" s="153" t="s">
        <v>157</v>
      </c>
      <c r="AU270" s="153" t="s">
        <v>155</v>
      </c>
      <c r="AV270" s="13" t="s">
        <v>90</v>
      </c>
      <c r="AW270" s="13" t="s">
        <v>34</v>
      </c>
      <c r="AX270" s="13" t="s">
        <v>80</v>
      </c>
      <c r="AY270" s="153" t="s">
        <v>145</v>
      </c>
    </row>
    <row r="271" spans="2:65" s="13" customFormat="1" ht="22.5">
      <c r="B271" s="152"/>
      <c r="D271" s="146" t="s">
        <v>157</v>
      </c>
      <c r="E271" s="153" t="s">
        <v>1</v>
      </c>
      <c r="F271" s="154" t="s">
        <v>368</v>
      </c>
      <c r="H271" s="155">
        <v>140.5</v>
      </c>
      <c r="I271" s="156"/>
      <c r="L271" s="152"/>
      <c r="M271" s="157"/>
      <c r="T271" s="158"/>
      <c r="AT271" s="153" t="s">
        <v>157</v>
      </c>
      <c r="AU271" s="153" t="s">
        <v>155</v>
      </c>
      <c r="AV271" s="13" t="s">
        <v>90</v>
      </c>
      <c r="AW271" s="13" t="s">
        <v>34</v>
      </c>
      <c r="AX271" s="13" t="s">
        <v>80</v>
      </c>
      <c r="AY271" s="153" t="s">
        <v>145</v>
      </c>
    </row>
    <row r="272" spans="2:65" s="14" customFormat="1" ht="11.25">
      <c r="B272" s="159"/>
      <c r="D272" s="146" t="s">
        <v>157</v>
      </c>
      <c r="E272" s="160" t="s">
        <v>1</v>
      </c>
      <c r="F272" s="161" t="s">
        <v>162</v>
      </c>
      <c r="H272" s="162">
        <v>368</v>
      </c>
      <c r="I272" s="163"/>
      <c r="L272" s="159"/>
      <c r="M272" s="164"/>
      <c r="T272" s="165"/>
      <c r="AT272" s="160" t="s">
        <v>157</v>
      </c>
      <c r="AU272" s="160" t="s">
        <v>155</v>
      </c>
      <c r="AV272" s="14" t="s">
        <v>154</v>
      </c>
      <c r="AW272" s="14" t="s">
        <v>34</v>
      </c>
      <c r="AX272" s="14" t="s">
        <v>88</v>
      </c>
      <c r="AY272" s="160" t="s">
        <v>145</v>
      </c>
    </row>
    <row r="273" spans="2:65" s="1" customFormat="1" ht="24.2" customHeight="1">
      <c r="B273" s="32"/>
      <c r="C273" s="173" t="s">
        <v>369</v>
      </c>
      <c r="D273" s="173" t="s">
        <v>272</v>
      </c>
      <c r="E273" s="174" t="s">
        <v>370</v>
      </c>
      <c r="F273" s="175" t="s">
        <v>371</v>
      </c>
      <c r="G273" s="176" t="s">
        <v>192</v>
      </c>
      <c r="H273" s="177">
        <v>192.095</v>
      </c>
      <c r="I273" s="178"/>
      <c r="J273" s="179">
        <f>ROUND(I273*H273,2)</f>
        <v>0</v>
      </c>
      <c r="K273" s="175" t="s">
        <v>153</v>
      </c>
      <c r="L273" s="180"/>
      <c r="M273" s="181" t="s">
        <v>1</v>
      </c>
      <c r="N273" s="182" t="s">
        <v>45</v>
      </c>
      <c r="P273" s="141">
        <f>O273*H273</f>
        <v>0</v>
      </c>
      <c r="Q273" s="141">
        <v>0.13200000000000001</v>
      </c>
      <c r="R273" s="141">
        <f>Q273*H273</f>
        <v>25.356540000000003</v>
      </c>
      <c r="S273" s="141">
        <v>0</v>
      </c>
      <c r="T273" s="142">
        <f>S273*H273</f>
        <v>0</v>
      </c>
      <c r="AR273" s="143" t="s">
        <v>200</v>
      </c>
      <c r="AT273" s="143" t="s">
        <v>272</v>
      </c>
      <c r="AU273" s="143" t="s">
        <v>155</v>
      </c>
      <c r="AY273" s="17" t="s">
        <v>145</v>
      </c>
      <c r="BE273" s="144">
        <f>IF(N273="základní",J273,0)</f>
        <v>0</v>
      </c>
      <c r="BF273" s="144">
        <f>IF(N273="snížená",J273,0)</f>
        <v>0</v>
      </c>
      <c r="BG273" s="144">
        <f>IF(N273="zákl. přenesená",J273,0)</f>
        <v>0</v>
      </c>
      <c r="BH273" s="144">
        <f>IF(N273="sníž. přenesená",J273,0)</f>
        <v>0</v>
      </c>
      <c r="BI273" s="144">
        <f>IF(N273="nulová",J273,0)</f>
        <v>0</v>
      </c>
      <c r="BJ273" s="17" t="s">
        <v>88</v>
      </c>
      <c r="BK273" s="144">
        <f>ROUND(I273*H273,2)</f>
        <v>0</v>
      </c>
      <c r="BL273" s="17" t="s">
        <v>154</v>
      </c>
      <c r="BM273" s="143" t="s">
        <v>372</v>
      </c>
    </row>
    <row r="274" spans="2:65" s="13" customFormat="1" ht="11.25">
      <c r="B274" s="152"/>
      <c r="D274" s="146" t="s">
        <v>157</v>
      </c>
      <c r="E274" s="153" t="s">
        <v>1</v>
      </c>
      <c r="F274" s="154" t="s">
        <v>373</v>
      </c>
      <c r="H274" s="155">
        <v>227.5</v>
      </c>
      <c r="I274" s="156"/>
      <c r="L274" s="152"/>
      <c r="M274" s="157"/>
      <c r="T274" s="158"/>
      <c r="AT274" s="153" t="s">
        <v>157</v>
      </c>
      <c r="AU274" s="153" t="s">
        <v>155</v>
      </c>
      <c r="AV274" s="13" t="s">
        <v>90</v>
      </c>
      <c r="AW274" s="13" t="s">
        <v>34</v>
      </c>
      <c r="AX274" s="13" t="s">
        <v>80</v>
      </c>
      <c r="AY274" s="153" t="s">
        <v>145</v>
      </c>
    </row>
    <row r="275" spans="2:65" s="13" customFormat="1" ht="22.5">
      <c r="B275" s="152"/>
      <c r="D275" s="146" t="s">
        <v>157</v>
      </c>
      <c r="E275" s="153" t="s">
        <v>1</v>
      </c>
      <c r="F275" s="154" t="s">
        <v>374</v>
      </c>
      <c r="H275" s="155">
        <v>19.32</v>
      </c>
      <c r="I275" s="156"/>
      <c r="L275" s="152"/>
      <c r="M275" s="157"/>
      <c r="T275" s="158"/>
      <c r="AT275" s="153" t="s">
        <v>157</v>
      </c>
      <c r="AU275" s="153" t="s">
        <v>155</v>
      </c>
      <c r="AV275" s="13" t="s">
        <v>90</v>
      </c>
      <c r="AW275" s="13" t="s">
        <v>34</v>
      </c>
      <c r="AX275" s="13" t="s">
        <v>80</v>
      </c>
      <c r="AY275" s="153" t="s">
        <v>145</v>
      </c>
    </row>
    <row r="276" spans="2:65" s="13" customFormat="1" ht="22.5">
      <c r="B276" s="152"/>
      <c r="D276" s="146" t="s">
        <v>157</v>
      </c>
      <c r="E276" s="153" t="s">
        <v>1</v>
      </c>
      <c r="F276" s="154" t="s">
        <v>375</v>
      </c>
      <c r="H276" s="155">
        <v>14.724</v>
      </c>
      <c r="I276" s="156"/>
      <c r="L276" s="152"/>
      <c r="M276" s="157"/>
      <c r="T276" s="158"/>
      <c r="AT276" s="153" t="s">
        <v>157</v>
      </c>
      <c r="AU276" s="153" t="s">
        <v>155</v>
      </c>
      <c r="AV276" s="13" t="s">
        <v>90</v>
      </c>
      <c r="AW276" s="13" t="s">
        <v>34</v>
      </c>
      <c r="AX276" s="13" t="s">
        <v>80</v>
      </c>
      <c r="AY276" s="153" t="s">
        <v>145</v>
      </c>
    </row>
    <row r="277" spans="2:65" s="13" customFormat="1" ht="11.25">
      <c r="B277" s="152"/>
      <c r="D277" s="146" t="s">
        <v>157</v>
      </c>
      <c r="E277" s="153" t="s">
        <v>1</v>
      </c>
      <c r="F277" s="154" t="s">
        <v>376</v>
      </c>
      <c r="H277" s="155">
        <v>-73.215999999999994</v>
      </c>
      <c r="I277" s="156"/>
      <c r="L277" s="152"/>
      <c r="M277" s="157"/>
      <c r="T277" s="158"/>
      <c r="AT277" s="153" t="s">
        <v>157</v>
      </c>
      <c r="AU277" s="153" t="s">
        <v>155</v>
      </c>
      <c r="AV277" s="13" t="s">
        <v>90</v>
      </c>
      <c r="AW277" s="13" t="s">
        <v>34</v>
      </c>
      <c r="AX277" s="13" t="s">
        <v>80</v>
      </c>
      <c r="AY277" s="153" t="s">
        <v>145</v>
      </c>
    </row>
    <row r="278" spans="2:65" s="15" customFormat="1" ht="11.25">
      <c r="B278" s="166"/>
      <c r="D278" s="146" t="s">
        <v>157</v>
      </c>
      <c r="E278" s="167" t="s">
        <v>1</v>
      </c>
      <c r="F278" s="168" t="s">
        <v>208</v>
      </c>
      <c r="H278" s="169">
        <v>188.328</v>
      </c>
      <c r="I278" s="170"/>
      <c r="L278" s="166"/>
      <c r="M278" s="171"/>
      <c r="T278" s="172"/>
      <c r="AT278" s="167" t="s">
        <v>157</v>
      </c>
      <c r="AU278" s="167" t="s">
        <v>155</v>
      </c>
      <c r="AV278" s="15" t="s">
        <v>155</v>
      </c>
      <c r="AW278" s="15" t="s">
        <v>34</v>
      </c>
      <c r="AX278" s="15" t="s">
        <v>80</v>
      </c>
      <c r="AY278" s="167" t="s">
        <v>145</v>
      </c>
    </row>
    <row r="279" spans="2:65" s="13" customFormat="1" ht="11.25">
      <c r="B279" s="152"/>
      <c r="D279" s="146" t="s">
        <v>157</v>
      </c>
      <c r="E279" s="153" t="s">
        <v>1</v>
      </c>
      <c r="F279" s="154" t="s">
        <v>377</v>
      </c>
      <c r="H279" s="155">
        <v>3.7669999999999999</v>
      </c>
      <c r="I279" s="156"/>
      <c r="L279" s="152"/>
      <c r="M279" s="157"/>
      <c r="T279" s="158"/>
      <c r="AT279" s="153" t="s">
        <v>157</v>
      </c>
      <c r="AU279" s="153" t="s">
        <v>155</v>
      </c>
      <c r="AV279" s="13" t="s">
        <v>90</v>
      </c>
      <c r="AW279" s="13" t="s">
        <v>34</v>
      </c>
      <c r="AX279" s="13" t="s">
        <v>80</v>
      </c>
      <c r="AY279" s="153" t="s">
        <v>145</v>
      </c>
    </row>
    <row r="280" spans="2:65" s="14" customFormat="1" ht="11.25">
      <c r="B280" s="159"/>
      <c r="D280" s="146" t="s">
        <v>157</v>
      </c>
      <c r="E280" s="160" t="s">
        <v>1</v>
      </c>
      <c r="F280" s="161" t="s">
        <v>162</v>
      </c>
      <c r="H280" s="162">
        <v>192.095</v>
      </c>
      <c r="I280" s="163"/>
      <c r="L280" s="159"/>
      <c r="M280" s="164"/>
      <c r="T280" s="165"/>
      <c r="AT280" s="160" t="s">
        <v>157</v>
      </c>
      <c r="AU280" s="160" t="s">
        <v>155</v>
      </c>
      <c r="AV280" s="14" t="s">
        <v>154</v>
      </c>
      <c r="AW280" s="14" t="s">
        <v>34</v>
      </c>
      <c r="AX280" s="14" t="s">
        <v>88</v>
      </c>
      <c r="AY280" s="160" t="s">
        <v>145</v>
      </c>
    </row>
    <row r="281" spans="2:65" s="1" customFormat="1" ht="37.9" customHeight="1">
      <c r="B281" s="32"/>
      <c r="C281" s="132" t="s">
        <v>378</v>
      </c>
      <c r="D281" s="132" t="s">
        <v>149</v>
      </c>
      <c r="E281" s="133" t="s">
        <v>379</v>
      </c>
      <c r="F281" s="134" t="s">
        <v>380</v>
      </c>
      <c r="G281" s="135" t="s">
        <v>192</v>
      </c>
      <c r="H281" s="136">
        <v>73.215999999999994</v>
      </c>
      <c r="I281" s="137"/>
      <c r="J281" s="138">
        <f>ROUND(I281*H281,2)</f>
        <v>0</v>
      </c>
      <c r="K281" s="134" t="s">
        <v>153</v>
      </c>
      <c r="L281" s="32"/>
      <c r="M281" s="139" t="s">
        <v>1</v>
      </c>
      <c r="N281" s="140" t="s">
        <v>45</v>
      </c>
      <c r="P281" s="141">
        <f>O281*H281</f>
        <v>0</v>
      </c>
      <c r="Q281" s="141">
        <v>0</v>
      </c>
      <c r="R281" s="141">
        <f>Q281*H281</f>
        <v>0</v>
      </c>
      <c r="S281" s="141">
        <v>0</v>
      </c>
      <c r="T281" s="142">
        <f>S281*H281</f>
        <v>0</v>
      </c>
      <c r="AR281" s="143" t="s">
        <v>154</v>
      </c>
      <c r="AT281" s="143" t="s">
        <v>149</v>
      </c>
      <c r="AU281" s="143" t="s">
        <v>155</v>
      </c>
      <c r="AY281" s="17" t="s">
        <v>145</v>
      </c>
      <c r="BE281" s="144">
        <f>IF(N281="základní",J281,0)</f>
        <v>0</v>
      </c>
      <c r="BF281" s="144">
        <f>IF(N281="snížená",J281,0)</f>
        <v>0</v>
      </c>
      <c r="BG281" s="144">
        <f>IF(N281="zákl. přenesená",J281,0)</f>
        <v>0</v>
      </c>
      <c r="BH281" s="144">
        <f>IF(N281="sníž. přenesená",J281,0)</f>
        <v>0</v>
      </c>
      <c r="BI281" s="144">
        <f>IF(N281="nulová",J281,0)</f>
        <v>0</v>
      </c>
      <c r="BJ281" s="17" t="s">
        <v>88</v>
      </c>
      <c r="BK281" s="144">
        <f>ROUND(I281*H281,2)</f>
        <v>0</v>
      </c>
      <c r="BL281" s="17" t="s">
        <v>154</v>
      </c>
      <c r="BM281" s="143" t="s">
        <v>381</v>
      </c>
    </row>
    <row r="282" spans="2:65" s="13" customFormat="1" ht="11.25">
      <c r="B282" s="152"/>
      <c r="D282" s="146" t="s">
        <v>157</v>
      </c>
      <c r="E282" s="153" t="s">
        <v>1</v>
      </c>
      <c r="F282" s="154" t="s">
        <v>382</v>
      </c>
      <c r="H282" s="155">
        <v>37.28</v>
      </c>
      <c r="I282" s="156"/>
      <c r="L282" s="152"/>
      <c r="M282" s="157"/>
      <c r="T282" s="158"/>
      <c r="AT282" s="153" t="s">
        <v>157</v>
      </c>
      <c r="AU282" s="153" t="s">
        <v>155</v>
      </c>
      <c r="AV282" s="13" t="s">
        <v>90</v>
      </c>
      <c r="AW282" s="13" t="s">
        <v>34</v>
      </c>
      <c r="AX282" s="13" t="s">
        <v>80</v>
      </c>
      <c r="AY282" s="153" t="s">
        <v>145</v>
      </c>
    </row>
    <row r="283" spans="2:65" s="13" customFormat="1" ht="11.25">
      <c r="B283" s="152"/>
      <c r="D283" s="146" t="s">
        <v>157</v>
      </c>
      <c r="E283" s="153" t="s">
        <v>1</v>
      </c>
      <c r="F283" s="154" t="s">
        <v>383</v>
      </c>
      <c r="H283" s="155">
        <v>27.936</v>
      </c>
      <c r="I283" s="156"/>
      <c r="L283" s="152"/>
      <c r="M283" s="157"/>
      <c r="T283" s="158"/>
      <c r="AT283" s="153" t="s">
        <v>157</v>
      </c>
      <c r="AU283" s="153" t="s">
        <v>155</v>
      </c>
      <c r="AV283" s="13" t="s">
        <v>90</v>
      </c>
      <c r="AW283" s="13" t="s">
        <v>34</v>
      </c>
      <c r="AX283" s="13" t="s">
        <v>80</v>
      </c>
      <c r="AY283" s="153" t="s">
        <v>145</v>
      </c>
    </row>
    <row r="284" spans="2:65" s="13" customFormat="1" ht="11.25">
      <c r="B284" s="152"/>
      <c r="D284" s="146" t="s">
        <v>157</v>
      </c>
      <c r="E284" s="153" t="s">
        <v>1</v>
      </c>
      <c r="F284" s="154" t="s">
        <v>384</v>
      </c>
      <c r="H284" s="155">
        <v>8</v>
      </c>
      <c r="I284" s="156"/>
      <c r="L284" s="152"/>
      <c r="M284" s="157"/>
      <c r="T284" s="158"/>
      <c r="AT284" s="153" t="s">
        <v>157</v>
      </c>
      <c r="AU284" s="153" t="s">
        <v>155</v>
      </c>
      <c r="AV284" s="13" t="s">
        <v>90</v>
      </c>
      <c r="AW284" s="13" t="s">
        <v>34</v>
      </c>
      <c r="AX284" s="13" t="s">
        <v>80</v>
      </c>
      <c r="AY284" s="153" t="s">
        <v>145</v>
      </c>
    </row>
    <row r="285" spans="2:65" s="14" customFormat="1" ht="11.25">
      <c r="B285" s="159"/>
      <c r="D285" s="146" t="s">
        <v>157</v>
      </c>
      <c r="E285" s="160" t="s">
        <v>1</v>
      </c>
      <c r="F285" s="161" t="s">
        <v>162</v>
      </c>
      <c r="H285" s="162">
        <v>73.215999999999994</v>
      </c>
      <c r="I285" s="163"/>
      <c r="L285" s="159"/>
      <c r="M285" s="164"/>
      <c r="T285" s="165"/>
      <c r="AT285" s="160" t="s">
        <v>157</v>
      </c>
      <c r="AU285" s="160" t="s">
        <v>155</v>
      </c>
      <c r="AV285" s="14" t="s">
        <v>154</v>
      </c>
      <c r="AW285" s="14" t="s">
        <v>34</v>
      </c>
      <c r="AX285" s="14" t="s">
        <v>88</v>
      </c>
      <c r="AY285" s="160" t="s">
        <v>145</v>
      </c>
    </row>
    <row r="286" spans="2:65" s="1" customFormat="1" ht="24.2" customHeight="1">
      <c r="B286" s="32"/>
      <c r="C286" s="173" t="s">
        <v>385</v>
      </c>
      <c r="D286" s="173" t="s">
        <v>272</v>
      </c>
      <c r="E286" s="174" t="s">
        <v>386</v>
      </c>
      <c r="F286" s="175" t="s">
        <v>387</v>
      </c>
      <c r="G286" s="176" t="s">
        <v>192</v>
      </c>
      <c r="H286" s="177">
        <v>38.026000000000003</v>
      </c>
      <c r="I286" s="178"/>
      <c r="J286" s="179">
        <f>ROUND(I286*H286,2)</f>
        <v>0</v>
      </c>
      <c r="K286" s="175" t="s">
        <v>153</v>
      </c>
      <c r="L286" s="180"/>
      <c r="M286" s="181" t="s">
        <v>1</v>
      </c>
      <c r="N286" s="182" t="s">
        <v>45</v>
      </c>
      <c r="P286" s="141">
        <f>O286*H286</f>
        <v>0</v>
      </c>
      <c r="Q286" s="141">
        <v>0.13100000000000001</v>
      </c>
      <c r="R286" s="141">
        <f>Q286*H286</f>
        <v>4.9814060000000007</v>
      </c>
      <c r="S286" s="141">
        <v>0</v>
      </c>
      <c r="T286" s="142">
        <f>S286*H286</f>
        <v>0</v>
      </c>
      <c r="AR286" s="143" t="s">
        <v>200</v>
      </c>
      <c r="AT286" s="143" t="s">
        <v>272</v>
      </c>
      <c r="AU286" s="143" t="s">
        <v>155</v>
      </c>
      <c r="AY286" s="17" t="s">
        <v>145</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154</v>
      </c>
      <c r="BM286" s="143" t="s">
        <v>388</v>
      </c>
    </row>
    <row r="287" spans="2:65" s="13" customFormat="1" ht="11.25">
      <c r="B287" s="152"/>
      <c r="D287" s="146" t="s">
        <v>157</v>
      </c>
      <c r="E287" s="153" t="s">
        <v>1</v>
      </c>
      <c r="F287" s="154" t="s">
        <v>389</v>
      </c>
      <c r="H287" s="155">
        <v>36</v>
      </c>
      <c r="I287" s="156"/>
      <c r="L287" s="152"/>
      <c r="M287" s="157"/>
      <c r="T287" s="158"/>
      <c r="AT287" s="153" t="s">
        <v>157</v>
      </c>
      <c r="AU287" s="153" t="s">
        <v>155</v>
      </c>
      <c r="AV287" s="13" t="s">
        <v>90</v>
      </c>
      <c r="AW287" s="13" t="s">
        <v>34</v>
      </c>
      <c r="AX287" s="13" t="s">
        <v>80</v>
      </c>
      <c r="AY287" s="153" t="s">
        <v>145</v>
      </c>
    </row>
    <row r="288" spans="2:65" s="13" customFormat="1" ht="11.25">
      <c r="B288" s="152"/>
      <c r="D288" s="146" t="s">
        <v>157</v>
      </c>
      <c r="E288" s="153" t="s">
        <v>1</v>
      </c>
      <c r="F288" s="154" t="s">
        <v>390</v>
      </c>
      <c r="H288" s="155">
        <v>1.28</v>
      </c>
      <c r="I288" s="156"/>
      <c r="L288" s="152"/>
      <c r="M288" s="157"/>
      <c r="T288" s="158"/>
      <c r="AT288" s="153" t="s">
        <v>157</v>
      </c>
      <c r="AU288" s="153" t="s">
        <v>155</v>
      </c>
      <c r="AV288" s="13" t="s">
        <v>90</v>
      </c>
      <c r="AW288" s="13" t="s">
        <v>34</v>
      </c>
      <c r="AX288" s="13" t="s">
        <v>80</v>
      </c>
      <c r="AY288" s="153" t="s">
        <v>145</v>
      </c>
    </row>
    <row r="289" spans="2:65" s="15" customFormat="1" ht="11.25">
      <c r="B289" s="166"/>
      <c r="D289" s="146" t="s">
        <v>157</v>
      </c>
      <c r="E289" s="167" t="s">
        <v>1</v>
      </c>
      <c r="F289" s="168" t="s">
        <v>208</v>
      </c>
      <c r="H289" s="169">
        <v>37.28</v>
      </c>
      <c r="I289" s="170"/>
      <c r="L289" s="166"/>
      <c r="M289" s="171"/>
      <c r="T289" s="172"/>
      <c r="AT289" s="167" t="s">
        <v>157</v>
      </c>
      <c r="AU289" s="167" t="s">
        <v>155</v>
      </c>
      <c r="AV289" s="15" t="s">
        <v>155</v>
      </c>
      <c r="AW289" s="15" t="s">
        <v>34</v>
      </c>
      <c r="AX289" s="15" t="s">
        <v>80</v>
      </c>
      <c r="AY289" s="167" t="s">
        <v>145</v>
      </c>
    </row>
    <row r="290" spans="2:65" s="13" customFormat="1" ht="11.25">
      <c r="B290" s="152"/>
      <c r="D290" s="146" t="s">
        <v>157</v>
      </c>
      <c r="E290" s="153" t="s">
        <v>1</v>
      </c>
      <c r="F290" s="154" t="s">
        <v>391</v>
      </c>
      <c r="H290" s="155">
        <v>0.746</v>
      </c>
      <c r="I290" s="156"/>
      <c r="L290" s="152"/>
      <c r="M290" s="157"/>
      <c r="T290" s="158"/>
      <c r="AT290" s="153" t="s">
        <v>157</v>
      </c>
      <c r="AU290" s="153" t="s">
        <v>155</v>
      </c>
      <c r="AV290" s="13" t="s">
        <v>90</v>
      </c>
      <c r="AW290" s="13" t="s">
        <v>34</v>
      </c>
      <c r="AX290" s="13" t="s">
        <v>80</v>
      </c>
      <c r="AY290" s="153" t="s">
        <v>145</v>
      </c>
    </row>
    <row r="291" spans="2:65" s="14" customFormat="1" ht="11.25">
      <c r="B291" s="159"/>
      <c r="D291" s="146" t="s">
        <v>157</v>
      </c>
      <c r="E291" s="160" t="s">
        <v>1</v>
      </c>
      <c r="F291" s="161" t="s">
        <v>162</v>
      </c>
      <c r="H291" s="162">
        <v>38.026000000000003</v>
      </c>
      <c r="I291" s="163"/>
      <c r="L291" s="159"/>
      <c r="M291" s="164"/>
      <c r="T291" s="165"/>
      <c r="AT291" s="160" t="s">
        <v>157</v>
      </c>
      <c r="AU291" s="160" t="s">
        <v>155</v>
      </c>
      <c r="AV291" s="14" t="s">
        <v>154</v>
      </c>
      <c r="AW291" s="14" t="s">
        <v>34</v>
      </c>
      <c r="AX291" s="14" t="s">
        <v>88</v>
      </c>
      <c r="AY291" s="160" t="s">
        <v>145</v>
      </c>
    </row>
    <row r="292" spans="2:65" s="1" customFormat="1" ht="24.2" customHeight="1">
      <c r="B292" s="32"/>
      <c r="C292" s="173" t="s">
        <v>392</v>
      </c>
      <c r="D292" s="173" t="s">
        <v>272</v>
      </c>
      <c r="E292" s="174" t="s">
        <v>393</v>
      </c>
      <c r="F292" s="175" t="s">
        <v>394</v>
      </c>
      <c r="G292" s="176" t="s">
        <v>192</v>
      </c>
      <c r="H292" s="177">
        <v>28.495000000000001</v>
      </c>
      <c r="I292" s="178"/>
      <c r="J292" s="179">
        <f>ROUND(I292*H292,2)</f>
        <v>0</v>
      </c>
      <c r="K292" s="175" t="s">
        <v>1</v>
      </c>
      <c r="L292" s="180"/>
      <c r="M292" s="181" t="s">
        <v>1</v>
      </c>
      <c r="N292" s="182" t="s">
        <v>45</v>
      </c>
      <c r="P292" s="141">
        <f>O292*H292</f>
        <v>0</v>
      </c>
      <c r="Q292" s="141">
        <v>0.13100000000000001</v>
      </c>
      <c r="R292" s="141">
        <f>Q292*H292</f>
        <v>3.7328450000000002</v>
      </c>
      <c r="S292" s="141">
        <v>0</v>
      </c>
      <c r="T292" s="142">
        <f>S292*H292</f>
        <v>0</v>
      </c>
      <c r="AR292" s="143" t="s">
        <v>200</v>
      </c>
      <c r="AT292" s="143" t="s">
        <v>272</v>
      </c>
      <c r="AU292" s="143" t="s">
        <v>155</v>
      </c>
      <c r="AY292" s="17" t="s">
        <v>145</v>
      </c>
      <c r="BE292" s="144">
        <f>IF(N292="základní",J292,0)</f>
        <v>0</v>
      </c>
      <c r="BF292" s="144">
        <f>IF(N292="snížená",J292,0)</f>
        <v>0</v>
      </c>
      <c r="BG292" s="144">
        <f>IF(N292="zákl. přenesená",J292,0)</f>
        <v>0</v>
      </c>
      <c r="BH292" s="144">
        <f>IF(N292="sníž. přenesená",J292,0)</f>
        <v>0</v>
      </c>
      <c r="BI292" s="144">
        <f>IF(N292="nulová",J292,0)</f>
        <v>0</v>
      </c>
      <c r="BJ292" s="17" t="s">
        <v>88</v>
      </c>
      <c r="BK292" s="144">
        <f>ROUND(I292*H292,2)</f>
        <v>0</v>
      </c>
      <c r="BL292" s="17" t="s">
        <v>154</v>
      </c>
      <c r="BM292" s="143" t="s">
        <v>395</v>
      </c>
    </row>
    <row r="293" spans="2:65" s="13" customFormat="1" ht="22.5">
      <c r="B293" s="152"/>
      <c r="D293" s="146" t="s">
        <v>157</v>
      </c>
      <c r="E293" s="153" t="s">
        <v>1</v>
      </c>
      <c r="F293" s="154" t="s">
        <v>396</v>
      </c>
      <c r="H293" s="155">
        <v>21.8</v>
      </c>
      <c r="I293" s="156"/>
      <c r="L293" s="152"/>
      <c r="M293" s="157"/>
      <c r="T293" s="158"/>
      <c r="AT293" s="153" t="s">
        <v>157</v>
      </c>
      <c r="AU293" s="153" t="s">
        <v>155</v>
      </c>
      <c r="AV293" s="13" t="s">
        <v>90</v>
      </c>
      <c r="AW293" s="13" t="s">
        <v>34</v>
      </c>
      <c r="AX293" s="13" t="s">
        <v>80</v>
      </c>
      <c r="AY293" s="153" t="s">
        <v>145</v>
      </c>
    </row>
    <row r="294" spans="2:65" s="13" customFormat="1" ht="11.25">
      <c r="B294" s="152"/>
      <c r="D294" s="146" t="s">
        <v>157</v>
      </c>
      <c r="E294" s="153" t="s">
        <v>1</v>
      </c>
      <c r="F294" s="154" t="s">
        <v>397</v>
      </c>
      <c r="H294" s="155">
        <v>1.48</v>
      </c>
      <c r="I294" s="156"/>
      <c r="L294" s="152"/>
      <c r="M294" s="157"/>
      <c r="T294" s="158"/>
      <c r="AT294" s="153" t="s">
        <v>157</v>
      </c>
      <c r="AU294" s="153" t="s">
        <v>155</v>
      </c>
      <c r="AV294" s="13" t="s">
        <v>90</v>
      </c>
      <c r="AW294" s="13" t="s">
        <v>34</v>
      </c>
      <c r="AX294" s="13" t="s">
        <v>80</v>
      </c>
      <c r="AY294" s="153" t="s">
        <v>145</v>
      </c>
    </row>
    <row r="295" spans="2:65" s="15" customFormat="1" ht="11.25">
      <c r="B295" s="166"/>
      <c r="D295" s="146" t="s">
        <v>157</v>
      </c>
      <c r="E295" s="167" t="s">
        <v>1</v>
      </c>
      <c r="F295" s="168" t="s">
        <v>208</v>
      </c>
      <c r="H295" s="169">
        <v>23.28</v>
      </c>
      <c r="I295" s="170"/>
      <c r="L295" s="166"/>
      <c r="M295" s="171"/>
      <c r="T295" s="172"/>
      <c r="AT295" s="167" t="s">
        <v>157</v>
      </c>
      <c r="AU295" s="167" t="s">
        <v>155</v>
      </c>
      <c r="AV295" s="15" t="s">
        <v>155</v>
      </c>
      <c r="AW295" s="15" t="s">
        <v>34</v>
      </c>
      <c r="AX295" s="15" t="s">
        <v>80</v>
      </c>
      <c r="AY295" s="167" t="s">
        <v>145</v>
      </c>
    </row>
    <row r="296" spans="2:65" s="13" customFormat="1" ht="11.25">
      <c r="B296" s="152"/>
      <c r="D296" s="146" t="s">
        <v>157</v>
      </c>
      <c r="E296" s="153" t="s">
        <v>1</v>
      </c>
      <c r="F296" s="154" t="s">
        <v>398</v>
      </c>
      <c r="H296" s="155">
        <v>4.6559999999999997</v>
      </c>
      <c r="I296" s="156"/>
      <c r="L296" s="152"/>
      <c r="M296" s="157"/>
      <c r="T296" s="158"/>
      <c r="AT296" s="153" t="s">
        <v>157</v>
      </c>
      <c r="AU296" s="153" t="s">
        <v>155</v>
      </c>
      <c r="AV296" s="13" t="s">
        <v>90</v>
      </c>
      <c r="AW296" s="13" t="s">
        <v>34</v>
      </c>
      <c r="AX296" s="13" t="s">
        <v>80</v>
      </c>
      <c r="AY296" s="153" t="s">
        <v>145</v>
      </c>
    </row>
    <row r="297" spans="2:65" s="13" customFormat="1" ht="11.25">
      <c r="B297" s="152"/>
      <c r="D297" s="146" t="s">
        <v>157</v>
      </c>
      <c r="E297" s="153" t="s">
        <v>1</v>
      </c>
      <c r="F297" s="154" t="s">
        <v>399</v>
      </c>
      <c r="H297" s="155">
        <v>0.55900000000000005</v>
      </c>
      <c r="I297" s="156"/>
      <c r="L297" s="152"/>
      <c r="M297" s="157"/>
      <c r="T297" s="158"/>
      <c r="AT297" s="153" t="s">
        <v>157</v>
      </c>
      <c r="AU297" s="153" t="s">
        <v>155</v>
      </c>
      <c r="AV297" s="13" t="s">
        <v>90</v>
      </c>
      <c r="AW297" s="13" t="s">
        <v>34</v>
      </c>
      <c r="AX297" s="13" t="s">
        <v>80</v>
      </c>
      <c r="AY297" s="153" t="s">
        <v>145</v>
      </c>
    </row>
    <row r="298" spans="2:65" s="14" customFormat="1" ht="11.25">
      <c r="B298" s="159"/>
      <c r="D298" s="146" t="s">
        <v>157</v>
      </c>
      <c r="E298" s="160" t="s">
        <v>1</v>
      </c>
      <c r="F298" s="161" t="s">
        <v>162</v>
      </c>
      <c r="H298" s="162">
        <v>28.495000000000001</v>
      </c>
      <c r="I298" s="163"/>
      <c r="L298" s="159"/>
      <c r="M298" s="164"/>
      <c r="T298" s="165"/>
      <c r="AT298" s="160" t="s">
        <v>157</v>
      </c>
      <c r="AU298" s="160" t="s">
        <v>155</v>
      </c>
      <c r="AV298" s="14" t="s">
        <v>154</v>
      </c>
      <c r="AW298" s="14" t="s">
        <v>34</v>
      </c>
      <c r="AX298" s="14" t="s">
        <v>88</v>
      </c>
      <c r="AY298" s="160" t="s">
        <v>145</v>
      </c>
    </row>
    <row r="299" spans="2:65" s="1" customFormat="1" ht="24.2" customHeight="1">
      <c r="B299" s="32"/>
      <c r="C299" s="173" t="s">
        <v>400</v>
      </c>
      <c r="D299" s="173" t="s">
        <v>272</v>
      </c>
      <c r="E299" s="174" t="s">
        <v>401</v>
      </c>
      <c r="F299" s="175" t="s">
        <v>402</v>
      </c>
      <c r="G299" s="176" t="s">
        <v>192</v>
      </c>
      <c r="H299" s="177">
        <v>8.16</v>
      </c>
      <c r="I299" s="178"/>
      <c r="J299" s="179">
        <f>ROUND(I299*H299,2)</f>
        <v>0</v>
      </c>
      <c r="K299" s="175" t="s">
        <v>153</v>
      </c>
      <c r="L299" s="180"/>
      <c r="M299" s="181" t="s">
        <v>1</v>
      </c>
      <c r="N299" s="182" t="s">
        <v>45</v>
      </c>
      <c r="P299" s="141">
        <f>O299*H299</f>
        <v>0</v>
      </c>
      <c r="Q299" s="141">
        <v>0.13200000000000001</v>
      </c>
      <c r="R299" s="141">
        <f>Q299*H299</f>
        <v>1.0771200000000001</v>
      </c>
      <c r="S299" s="141">
        <v>0</v>
      </c>
      <c r="T299" s="142">
        <f>S299*H299</f>
        <v>0</v>
      </c>
      <c r="AR299" s="143" t="s">
        <v>200</v>
      </c>
      <c r="AT299" s="143" t="s">
        <v>272</v>
      </c>
      <c r="AU299" s="143" t="s">
        <v>155</v>
      </c>
      <c r="AY299" s="17" t="s">
        <v>145</v>
      </c>
      <c r="BE299" s="144">
        <f>IF(N299="základní",J299,0)</f>
        <v>0</v>
      </c>
      <c r="BF299" s="144">
        <f>IF(N299="snížená",J299,0)</f>
        <v>0</v>
      </c>
      <c r="BG299" s="144">
        <f>IF(N299="zákl. přenesená",J299,0)</f>
        <v>0</v>
      </c>
      <c r="BH299" s="144">
        <f>IF(N299="sníž. přenesená",J299,0)</f>
        <v>0</v>
      </c>
      <c r="BI299" s="144">
        <f>IF(N299="nulová",J299,0)</f>
        <v>0</v>
      </c>
      <c r="BJ299" s="17" t="s">
        <v>88</v>
      </c>
      <c r="BK299" s="144">
        <f>ROUND(I299*H299,2)</f>
        <v>0</v>
      </c>
      <c r="BL299" s="17" t="s">
        <v>154</v>
      </c>
      <c r="BM299" s="143" t="s">
        <v>403</v>
      </c>
    </row>
    <row r="300" spans="2:65" s="13" customFormat="1" ht="11.25">
      <c r="B300" s="152"/>
      <c r="D300" s="146" t="s">
        <v>157</v>
      </c>
      <c r="E300" s="153" t="s">
        <v>1</v>
      </c>
      <c r="F300" s="154" t="s">
        <v>404</v>
      </c>
      <c r="H300" s="155">
        <v>8</v>
      </c>
      <c r="I300" s="156"/>
      <c r="L300" s="152"/>
      <c r="M300" s="157"/>
      <c r="T300" s="158"/>
      <c r="AT300" s="153" t="s">
        <v>157</v>
      </c>
      <c r="AU300" s="153" t="s">
        <v>155</v>
      </c>
      <c r="AV300" s="13" t="s">
        <v>90</v>
      </c>
      <c r="AW300" s="13" t="s">
        <v>34</v>
      </c>
      <c r="AX300" s="13" t="s">
        <v>80</v>
      </c>
      <c r="AY300" s="153" t="s">
        <v>145</v>
      </c>
    </row>
    <row r="301" spans="2:65" s="13" customFormat="1" ht="11.25">
      <c r="B301" s="152"/>
      <c r="D301" s="146" t="s">
        <v>157</v>
      </c>
      <c r="E301" s="153" t="s">
        <v>1</v>
      </c>
      <c r="F301" s="154" t="s">
        <v>405</v>
      </c>
      <c r="H301" s="155">
        <v>0.16</v>
      </c>
      <c r="I301" s="156"/>
      <c r="L301" s="152"/>
      <c r="M301" s="157"/>
      <c r="T301" s="158"/>
      <c r="AT301" s="153" t="s">
        <v>157</v>
      </c>
      <c r="AU301" s="153" t="s">
        <v>155</v>
      </c>
      <c r="AV301" s="13" t="s">
        <v>90</v>
      </c>
      <c r="AW301" s="13" t="s">
        <v>34</v>
      </c>
      <c r="AX301" s="13" t="s">
        <v>80</v>
      </c>
      <c r="AY301" s="153" t="s">
        <v>145</v>
      </c>
    </row>
    <row r="302" spans="2:65" s="14" customFormat="1" ht="11.25">
      <c r="B302" s="159"/>
      <c r="D302" s="146" t="s">
        <v>157</v>
      </c>
      <c r="E302" s="160" t="s">
        <v>1</v>
      </c>
      <c r="F302" s="161" t="s">
        <v>162</v>
      </c>
      <c r="H302" s="162">
        <v>8.16</v>
      </c>
      <c r="I302" s="163"/>
      <c r="L302" s="159"/>
      <c r="M302" s="164"/>
      <c r="T302" s="165"/>
      <c r="AT302" s="160" t="s">
        <v>157</v>
      </c>
      <c r="AU302" s="160" t="s">
        <v>155</v>
      </c>
      <c r="AV302" s="14" t="s">
        <v>154</v>
      </c>
      <c r="AW302" s="14" t="s">
        <v>34</v>
      </c>
      <c r="AX302" s="14" t="s">
        <v>88</v>
      </c>
      <c r="AY302" s="160" t="s">
        <v>145</v>
      </c>
    </row>
    <row r="303" spans="2:65" s="11" customFormat="1" ht="20.85" customHeight="1">
      <c r="B303" s="120"/>
      <c r="D303" s="121" t="s">
        <v>79</v>
      </c>
      <c r="E303" s="130" t="s">
        <v>406</v>
      </c>
      <c r="F303" s="130" t="s">
        <v>407</v>
      </c>
      <c r="I303" s="123"/>
      <c r="J303" s="131">
        <f>BK303</f>
        <v>0</v>
      </c>
      <c r="L303" s="120"/>
      <c r="M303" s="125"/>
      <c r="P303" s="126">
        <f>SUM(P304:P311)</f>
        <v>0</v>
      </c>
      <c r="R303" s="126">
        <f>SUM(R304:R311)</f>
        <v>0</v>
      </c>
      <c r="T303" s="127">
        <f>SUM(T304:T311)</f>
        <v>0</v>
      </c>
      <c r="AR303" s="121" t="s">
        <v>88</v>
      </c>
      <c r="AT303" s="128" t="s">
        <v>79</v>
      </c>
      <c r="AU303" s="128" t="s">
        <v>90</v>
      </c>
      <c r="AY303" s="121" t="s">
        <v>145</v>
      </c>
      <c r="BK303" s="129">
        <f>SUM(BK304:BK311)</f>
        <v>0</v>
      </c>
    </row>
    <row r="304" spans="2:65" s="1" customFormat="1" ht="24.2" customHeight="1">
      <c r="B304" s="32"/>
      <c r="C304" s="132" t="s">
        <v>408</v>
      </c>
      <c r="D304" s="132" t="s">
        <v>149</v>
      </c>
      <c r="E304" s="133" t="s">
        <v>409</v>
      </c>
      <c r="F304" s="134" t="s">
        <v>410</v>
      </c>
      <c r="G304" s="135" t="s">
        <v>192</v>
      </c>
      <c r="H304" s="136">
        <v>31</v>
      </c>
      <c r="I304" s="137"/>
      <c r="J304" s="138">
        <f>ROUND(I304*H304,2)</f>
        <v>0</v>
      </c>
      <c r="K304" s="134" t="s">
        <v>153</v>
      </c>
      <c r="L304" s="32"/>
      <c r="M304" s="139" t="s">
        <v>1</v>
      </c>
      <c r="N304" s="140" t="s">
        <v>45</v>
      </c>
      <c r="P304" s="141">
        <f>O304*H304</f>
        <v>0</v>
      </c>
      <c r="Q304" s="141">
        <v>0</v>
      </c>
      <c r="R304" s="141">
        <f>Q304*H304</f>
        <v>0</v>
      </c>
      <c r="S304" s="141">
        <v>0</v>
      </c>
      <c r="T304" s="142">
        <f>S304*H304</f>
        <v>0</v>
      </c>
      <c r="AR304" s="143" t="s">
        <v>154</v>
      </c>
      <c r="AT304" s="143" t="s">
        <v>149</v>
      </c>
      <c r="AU304" s="143" t="s">
        <v>155</v>
      </c>
      <c r="AY304" s="17" t="s">
        <v>145</v>
      </c>
      <c r="BE304" s="144">
        <f>IF(N304="základní",J304,0)</f>
        <v>0</v>
      </c>
      <c r="BF304" s="144">
        <f>IF(N304="snížená",J304,0)</f>
        <v>0</v>
      </c>
      <c r="BG304" s="144">
        <f>IF(N304="zákl. přenesená",J304,0)</f>
        <v>0</v>
      </c>
      <c r="BH304" s="144">
        <f>IF(N304="sníž. přenesená",J304,0)</f>
        <v>0</v>
      </c>
      <c r="BI304" s="144">
        <f>IF(N304="nulová",J304,0)</f>
        <v>0</v>
      </c>
      <c r="BJ304" s="17" t="s">
        <v>88</v>
      </c>
      <c r="BK304" s="144">
        <f>ROUND(I304*H304,2)</f>
        <v>0</v>
      </c>
      <c r="BL304" s="17" t="s">
        <v>154</v>
      </c>
      <c r="BM304" s="143" t="s">
        <v>411</v>
      </c>
    </row>
    <row r="305" spans="2:65" s="13" customFormat="1" ht="11.25">
      <c r="B305" s="152"/>
      <c r="D305" s="146" t="s">
        <v>157</v>
      </c>
      <c r="E305" s="153" t="s">
        <v>1</v>
      </c>
      <c r="F305" s="154" t="s">
        <v>412</v>
      </c>
      <c r="H305" s="155">
        <v>31</v>
      </c>
      <c r="I305" s="156"/>
      <c r="L305" s="152"/>
      <c r="M305" s="157"/>
      <c r="T305" s="158"/>
      <c r="AT305" s="153" t="s">
        <v>157</v>
      </c>
      <c r="AU305" s="153" t="s">
        <v>155</v>
      </c>
      <c r="AV305" s="13" t="s">
        <v>90</v>
      </c>
      <c r="AW305" s="13" t="s">
        <v>34</v>
      </c>
      <c r="AX305" s="13" t="s">
        <v>88</v>
      </c>
      <c r="AY305" s="153" t="s">
        <v>145</v>
      </c>
    </row>
    <row r="306" spans="2:65" s="1" customFormat="1" ht="21.75" customHeight="1">
      <c r="B306" s="32"/>
      <c r="C306" s="132" t="s">
        <v>413</v>
      </c>
      <c r="D306" s="132" t="s">
        <v>149</v>
      </c>
      <c r="E306" s="133" t="s">
        <v>414</v>
      </c>
      <c r="F306" s="134" t="s">
        <v>415</v>
      </c>
      <c r="G306" s="135" t="s">
        <v>192</v>
      </c>
      <c r="H306" s="136">
        <v>31</v>
      </c>
      <c r="I306" s="137"/>
      <c r="J306" s="138">
        <f>ROUND(I306*H306,2)</f>
        <v>0</v>
      </c>
      <c r="K306" s="134" t="s">
        <v>153</v>
      </c>
      <c r="L306" s="32"/>
      <c r="M306" s="139" t="s">
        <v>1</v>
      </c>
      <c r="N306" s="140" t="s">
        <v>45</v>
      </c>
      <c r="P306" s="141">
        <f>O306*H306</f>
        <v>0</v>
      </c>
      <c r="Q306" s="141">
        <v>0</v>
      </c>
      <c r="R306" s="141">
        <f>Q306*H306</f>
        <v>0</v>
      </c>
      <c r="S306" s="141">
        <v>0</v>
      </c>
      <c r="T306" s="142">
        <f>S306*H306</f>
        <v>0</v>
      </c>
      <c r="AR306" s="143" t="s">
        <v>154</v>
      </c>
      <c r="AT306" s="143" t="s">
        <v>149</v>
      </c>
      <c r="AU306" s="143" t="s">
        <v>155</v>
      </c>
      <c r="AY306" s="17" t="s">
        <v>145</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154</v>
      </c>
      <c r="BM306" s="143" t="s">
        <v>416</v>
      </c>
    </row>
    <row r="307" spans="2:65" s="13" customFormat="1" ht="11.25">
      <c r="B307" s="152"/>
      <c r="D307" s="146" t="s">
        <v>157</v>
      </c>
      <c r="E307" s="153" t="s">
        <v>1</v>
      </c>
      <c r="F307" s="154" t="s">
        <v>412</v>
      </c>
      <c r="H307" s="155">
        <v>31</v>
      </c>
      <c r="I307" s="156"/>
      <c r="L307" s="152"/>
      <c r="M307" s="157"/>
      <c r="T307" s="158"/>
      <c r="AT307" s="153" t="s">
        <v>157</v>
      </c>
      <c r="AU307" s="153" t="s">
        <v>155</v>
      </c>
      <c r="AV307" s="13" t="s">
        <v>90</v>
      </c>
      <c r="AW307" s="13" t="s">
        <v>34</v>
      </c>
      <c r="AX307" s="13" t="s">
        <v>88</v>
      </c>
      <c r="AY307" s="153" t="s">
        <v>145</v>
      </c>
    </row>
    <row r="308" spans="2:65" s="1" customFormat="1" ht="24.2" customHeight="1">
      <c r="B308" s="32"/>
      <c r="C308" s="132" t="s">
        <v>417</v>
      </c>
      <c r="D308" s="132" t="s">
        <v>149</v>
      </c>
      <c r="E308" s="133" t="s">
        <v>418</v>
      </c>
      <c r="F308" s="134" t="s">
        <v>419</v>
      </c>
      <c r="G308" s="135" t="s">
        <v>192</v>
      </c>
      <c r="H308" s="136">
        <v>31</v>
      </c>
      <c r="I308" s="137"/>
      <c r="J308" s="138">
        <f>ROUND(I308*H308,2)</f>
        <v>0</v>
      </c>
      <c r="K308" s="134" t="s">
        <v>153</v>
      </c>
      <c r="L308" s="32"/>
      <c r="M308" s="139" t="s">
        <v>1</v>
      </c>
      <c r="N308" s="140" t="s">
        <v>45</v>
      </c>
      <c r="P308" s="141">
        <f>O308*H308</f>
        <v>0</v>
      </c>
      <c r="Q308" s="141">
        <v>0</v>
      </c>
      <c r="R308" s="141">
        <f>Q308*H308</f>
        <v>0</v>
      </c>
      <c r="S308" s="141">
        <v>0</v>
      </c>
      <c r="T308" s="142">
        <f>S308*H308</f>
        <v>0</v>
      </c>
      <c r="AR308" s="143" t="s">
        <v>154</v>
      </c>
      <c r="AT308" s="143" t="s">
        <v>149</v>
      </c>
      <c r="AU308" s="143" t="s">
        <v>155</v>
      </c>
      <c r="AY308" s="17" t="s">
        <v>145</v>
      </c>
      <c r="BE308" s="144">
        <f>IF(N308="základní",J308,0)</f>
        <v>0</v>
      </c>
      <c r="BF308" s="144">
        <f>IF(N308="snížená",J308,0)</f>
        <v>0</v>
      </c>
      <c r="BG308" s="144">
        <f>IF(N308="zákl. přenesená",J308,0)</f>
        <v>0</v>
      </c>
      <c r="BH308" s="144">
        <f>IF(N308="sníž. přenesená",J308,0)</f>
        <v>0</v>
      </c>
      <c r="BI308" s="144">
        <f>IF(N308="nulová",J308,0)</f>
        <v>0</v>
      </c>
      <c r="BJ308" s="17" t="s">
        <v>88</v>
      </c>
      <c r="BK308" s="144">
        <f>ROUND(I308*H308,2)</f>
        <v>0</v>
      </c>
      <c r="BL308" s="17" t="s">
        <v>154</v>
      </c>
      <c r="BM308" s="143" t="s">
        <v>420</v>
      </c>
    </row>
    <row r="309" spans="2:65" s="13" customFormat="1" ht="11.25">
      <c r="B309" s="152"/>
      <c r="D309" s="146" t="s">
        <v>157</v>
      </c>
      <c r="E309" s="153" t="s">
        <v>1</v>
      </c>
      <c r="F309" s="154" t="s">
        <v>412</v>
      </c>
      <c r="H309" s="155">
        <v>31</v>
      </c>
      <c r="I309" s="156"/>
      <c r="L309" s="152"/>
      <c r="M309" s="157"/>
      <c r="T309" s="158"/>
      <c r="AT309" s="153" t="s">
        <v>157</v>
      </c>
      <c r="AU309" s="153" t="s">
        <v>155</v>
      </c>
      <c r="AV309" s="13" t="s">
        <v>90</v>
      </c>
      <c r="AW309" s="13" t="s">
        <v>34</v>
      </c>
      <c r="AX309" s="13" t="s">
        <v>88</v>
      </c>
      <c r="AY309" s="153" t="s">
        <v>145</v>
      </c>
    </row>
    <row r="310" spans="2:65" s="1" customFormat="1" ht="24.2" customHeight="1">
      <c r="B310" s="32"/>
      <c r="C310" s="132" t="s">
        <v>421</v>
      </c>
      <c r="D310" s="132" t="s">
        <v>149</v>
      </c>
      <c r="E310" s="133" t="s">
        <v>422</v>
      </c>
      <c r="F310" s="134" t="s">
        <v>423</v>
      </c>
      <c r="G310" s="135" t="s">
        <v>192</v>
      </c>
      <c r="H310" s="136">
        <v>31</v>
      </c>
      <c r="I310" s="137"/>
      <c r="J310" s="138">
        <f>ROUND(I310*H310,2)</f>
        <v>0</v>
      </c>
      <c r="K310" s="134" t="s">
        <v>153</v>
      </c>
      <c r="L310" s="32"/>
      <c r="M310" s="139" t="s">
        <v>1</v>
      </c>
      <c r="N310" s="140" t="s">
        <v>45</v>
      </c>
      <c r="P310" s="141">
        <f>O310*H310</f>
        <v>0</v>
      </c>
      <c r="Q310" s="141">
        <v>0</v>
      </c>
      <c r="R310" s="141">
        <f>Q310*H310</f>
        <v>0</v>
      </c>
      <c r="S310" s="141">
        <v>0</v>
      </c>
      <c r="T310" s="142">
        <f>S310*H310</f>
        <v>0</v>
      </c>
      <c r="AR310" s="143" t="s">
        <v>154</v>
      </c>
      <c r="AT310" s="143" t="s">
        <v>149</v>
      </c>
      <c r="AU310" s="143" t="s">
        <v>155</v>
      </c>
      <c r="AY310" s="17" t="s">
        <v>145</v>
      </c>
      <c r="BE310" s="144">
        <f>IF(N310="základní",J310,0)</f>
        <v>0</v>
      </c>
      <c r="BF310" s="144">
        <f>IF(N310="snížená",J310,0)</f>
        <v>0</v>
      </c>
      <c r="BG310" s="144">
        <f>IF(N310="zákl. přenesená",J310,0)</f>
        <v>0</v>
      </c>
      <c r="BH310" s="144">
        <f>IF(N310="sníž. přenesená",J310,0)</f>
        <v>0</v>
      </c>
      <c r="BI310" s="144">
        <f>IF(N310="nulová",J310,0)</f>
        <v>0</v>
      </c>
      <c r="BJ310" s="17" t="s">
        <v>88</v>
      </c>
      <c r="BK310" s="144">
        <f>ROUND(I310*H310,2)</f>
        <v>0</v>
      </c>
      <c r="BL310" s="17" t="s">
        <v>154</v>
      </c>
      <c r="BM310" s="143" t="s">
        <v>424</v>
      </c>
    </row>
    <row r="311" spans="2:65" s="13" customFormat="1" ht="11.25">
      <c r="B311" s="152"/>
      <c r="D311" s="146" t="s">
        <v>157</v>
      </c>
      <c r="E311" s="153" t="s">
        <v>1</v>
      </c>
      <c r="F311" s="154" t="s">
        <v>412</v>
      </c>
      <c r="H311" s="155">
        <v>31</v>
      </c>
      <c r="I311" s="156"/>
      <c r="L311" s="152"/>
      <c r="M311" s="157"/>
      <c r="T311" s="158"/>
      <c r="AT311" s="153" t="s">
        <v>157</v>
      </c>
      <c r="AU311" s="153" t="s">
        <v>155</v>
      </c>
      <c r="AV311" s="13" t="s">
        <v>90</v>
      </c>
      <c r="AW311" s="13" t="s">
        <v>34</v>
      </c>
      <c r="AX311" s="13" t="s">
        <v>88</v>
      </c>
      <c r="AY311" s="153" t="s">
        <v>145</v>
      </c>
    </row>
    <row r="312" spans="2:65" s="11" customFormat="1" ht="22.9" customHeight="1">
      <c r="B312" s="120"/>
      <c r="D312" s="121" t="s">
        <v>79</v>
      </c>
      <c r="E312" s="130" t="s">
        <v>200</v>
      </c>
      <c r="F312" s="130" t="s">
        <v>425</v>
      </c>
      <c r="I312" s="123"/>
      <c r="J312" s="131">
        <f>BK312</f>
        <v>0</v>
      </c>
      <c r="L312" s="120"/>
      <c r="M312" s="125"/>
      <c r="P312" s="126">
        <f>P313</f>
        <v>0</v>
      </c>
      <c r="R312" s="126">
        <f>R313</f>
        <v>1.66218</v>
      </c>
      <c r="T312" s="127">
        <f>T313</f>
        <v>1.6600000000000001</v>
      </c>
      <c r="AR312" s="121" t="s">
        <v>88</v>
      </c>
      <c r="AT312" s="128" t="s">
        <v>79</v>
      </c>
      <c r="AU312" s="128" t="s">
        <v>88</v>
      </c>
      <c r="AY312" s="121" t="s">
        <v>145</v>
      </c>
      <c r="BK312" s="129">
        <f>BK313</f>
        <v>0</v>
      </c>
    </row>
    <row r="313" spans="2:65" s="11" customFormat="1" ht="20.85" customHeight="1">
      <c r="B313" s="120"/>
      <c r="D313" s="121" t="s">
        <v>79</v>
      </c>
      <c r="E313" s="130" t="s">
        <v>426</v>
      </c>
      <c r="F313" s="130" t="s">
        <v>427</v>
      </c>
      <c r="I313" s="123"/>
      <c r="J313" s="131">
        <f>BK313</f>
        <v>0</v>
      </c>
      <c r="L313" s="120"/>
      <c r="M313" s="125"/>
      <c r="P313" s="126">
        <f>SUM(P314:P315)</f>
        <v>0</v>
      </c>
      <c r="R313" s="126">
        <f>SUM(R314:R315)</f>
        <v>1.66218</v>
      </c>
      <c r="T313" s="127">
        <f>SUM(T314:T315)</f>
        <v>1.6600000000000001</v>
      </c>
      <c r="AR313" s="121" t="s">
        <v>88</v>
      </c>
      <c r="AT313" s="128" t="s">
        <v>79</v>
      </c>
      <c r="AU313" s="128" t="s">
        <v>90</v>
      </c>
      <c r="AY313" s="121" t="s">
        <v>145</v>
      </c>
      <c r="BK313" s="129">
        <f>SUM(BK314:BK315)</f>
        <v>0</v>
      </c>
    </row>
    <row r="314" spans="2:65" s="1" customFormat="1" ht="33" customHeight="1">
      <c r="B314" s="32"/>
      <c r="C314" s="132" t="s">
        <v>428</v>
      </c>
      <c r="D314" s="132" t="s">
        <v>149</v>
      </c>
      <c r="E314" s="133" t="s">
        <v>429</v>
      </c>
      <c r="F314" s="134" t="s">
        <v>430</v>
      </c>
      <c r="G314" s="135" t="s">
        <v>232</v>
      </c>
      <c r="H314" s="136">
        <v>1</v>
      </c>
      <c r="I314" s="137"/>
      <c r="J314" s="138">
        <f>ROUND(I314*H314,2)</f>
        <v>0</v>
      </c>
      <c r="K314" s="134" t="s">
        <v>153</v>
      </c>
      <c r="L314" s="32"/>
      <c r="M314" s="139" t="s">
        <v>1</v>
      </c>
      <c r="N314" s="140" t="s">
        <v>45</v>
      </c>
      <c r="P314" s="141">
        <f>O314*H314</f>
        <v>0</v>
      </c>
      <c r="Q314" s="141">
        <v>0.65847999999999995</v>
      </c>
      <c r="R314" s="141">
        <f>Q314*H314</f>
        <v>0.65847999999999995</v>
      </c>
      <c r="S314" s="141">
        <v>0.66</v>
      </c>
      <c r="T314" s="142">
        <f>S314*H314</f>
        <v>0.66</v>
      </c>
      <c r="AR314" s="143" t="s">
        <v>154</v>
      </c>
      <c r="AT314" s="143" t="s">
        <v>149</v>
      </c>
      <c r="AU314" s="143" t="s">
        <v>155</v>
      </c>
      <c r="AY314" s="17" t="s">
        <v>145</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154</v>
      </c>
      <c r="BM314" s="143" t="s">
        <v>431</v>
      </c>
    </row>
    <row r="315" spans="2:65" s="1" customFormat="1" ht="24.2" customHeight="1">
      <c r="B315" s="32"/>
      <c r="C315" s="132" t="s">
        <v>432</v>
      </c>
      <c r="D315" s="132" t="s">
        <v>149</v>
      </c>
      <c r="E315" s="133" t="s">
        <v>433</v>
      </c>
      <c r="F315" s="134" t="s">
        <v>434</v>
      </c>
      <c r="G315" s="135" t="s">
        <v>232</v>
      </c>
      <c r="H315" s="136">
        <v>10</v>
      </c>
      <c r="I315" s="137"/>
      <c r="J315" s="138">
        <f>ROUND(I315*H315,2)</f>
        <v>0</v>
      </c>
      <c r="K315" s="134" t="s">
        <v>153</v>
      </c>
      <c r="L315" s="32"/>
      <c r="M315" s="139" t="s">
        <v>1</v>
      </c>
      <c r="N315" s="140" t="s">
        <v>45</v>
      </c>
      <c r="P315" s="141">
        <f>O315*H315</f>
        <v>0</v>
      </c>
      <c r="Q315" s="141">
        <v>0.10037</v>
      </c>
      <c r="R315" s="141">
        <f>Q315*H315</f>
        <v>1.0037</v>
      </c>
      <c r="S315" s="141">
        <v>0.1</v>
      </c>
      <c r="T315" s="142">
        <f>S315*H315</f>
        <v>1</v>
      </c>
      <c r="AR315" s="143" t="s">
        <v>154</v>
      </c>
      <c r="AT315" s="143" t="s">
        <v>149</v>
      </c>
      <c r="AU315" s="143" t="s">
        <v>155</v>
      </c>
      <c r="AY315" s="17" t="s">
        <v>145</v>
      </c>
      <c r="BE315" s="144">
        <f>IF(N315="základní",J315,0)</f>
        <v>0</v>
      </c>
      <c r="BF315" s="144">
        <f>IF(N315="snížená",J315,0)</f>
        <v>0</v>
      </c>
      <c r="BG315" s="144">
        <f>IF(N315="zákl. přenesená",J315,0)</f>
        <v>0</v>
      </c>
      <c r="BH315" s="144">
        <f>IF(N315="sníž. přenesená",J315,0)</f>
        <v>0</v>
      </c>
      <c r="BI315" s="144">
        <f>IF(N315="nulová",J315,0)</f>
        <v>0</v>
      </c>
      <c r="BJ315" s="17" t="s">
        <v>88</v>
      </c>
      <c r="BK315" s="144">
        <f>ROUND(I315*H315,2)</f>
        <v>0</v>
      </c>
      <c r="BL315" s="17" t="s">
        <v>154</v>
      </c>
      <c r="BM315" s="143" t="s">
        <v>435</v>
      </c>
    </row>
    <row r="316" spans="2:65" s="11" customFormat="1" ht="22.9" customHeight="1">
      <c r="B316" s="120"/>
      <c r="D316" s="121" t="s">
        <v>79</v>
      </c>
      <c r="E316" s="130" t="s">
        <v>213</v>
      </c>
      <c r="F316" s="130" t="s">
        <v>436</v>
      </c>
      <c r="I316" s="123"/>
      <c r="J316" s="131">
        <f>BK316</f>
        <v>0</v>
      </c>
      <c r="L316" s="120"/>
      <c r="M316" s="125"/>
      <c r="P316" s="126">
        <f>P317+P331+P379+P416+P429+P437</f>
        <v>0</v>
      </c>
      <c r="R316" s="126">
        <f>R317+R331+R379+R416+R429+R437</f>
        <v>130.14495879999996</v>
      </c>
      <c r="T316" s="127">
        <f>T317+T331+T379+T416+T429+T437</f>
        <v>403.0243000000001</v>
      </c>
      <c r="AR316" s="121" t="s">
        <v>88</v>
      </c>
      <c r="AT316" s="128" t="s">
        <v>79</v>
      </c>
      <c r="AU316" s="128" t="s">
        <v>88</v>
      </c>
      <c r="AY316" s="121" t="s">
        <v>145</v>
      </c>
      <c r="BK316" s="129">
        <f>BK317+BK331+BK379+BK416+BK429+BK437</f>
        <v>0</v>
      </c>
    </row>
    <row r="317" spans="2:65" s="11" customFormat="1" ht="20.85" customHeight="1">
      <c r="B317" s="120"/>
      <c r="D317" s="121" t="s">
        <v>79</v>
      </c>
      <c r="E317" s="130" t="s">
        <v>437</v>
      </c>
      <c r="F317" s="130" t="s">
        <v>438</v>
      </c>
      <c r="I317" s="123"/>
      <c r="J317" s="131">
        <f>BK317</f>
        <v>0</v>
      </c>
      <c r="L317" s="120"/>
      <c r="M317" s="125"/>
      <c r="P317" s="126">
        <f>SUM(P318:P330)</f>
        <v>0</v>
      </c>
      <c r="R317" s="126">
        <f>SUM(R318:R330)</f>
        <v>1.7690000000000001E-2</v>
      </c>
      <c r="T317" s="127">
        <f>SUM(T318:T330)</f>
        <v>17.100000000000001</v>
      </c>
      <c r="AR317" s="121" t="s">
        <v>88</v>
      </c>
      <c r="AT317" s="128" t="s">
        <v>79</v>
      </c>
      <c r="AU317" s="128" t="s">
        <v>90</v>
      </c>
      <c r="AY317" s="121" t="s">
        <v>145</v>
      </c>
      <c r="BK317" s="129">
        <f>SUM(BK318:BK330)</f>
        <v>0</v>
      </c>
    </row>
    <row r="318" spans="2:65" s="1" customFormat="1" ht="16.5" customHeight="1">
      <c r="B318" s="32"/>
      <c r="C318" s="132" t="s">
        <v>439</v>
      </c>
      <c r="D318" s="132" t="s">
        <v>149</v>
      </c>
      <c r="E318" s="133" t="s">
        <v>440</v>
      </c>
      <c r="F318" s="134" t="s">
        <v>441</v>
      </c>
      <c r="G318" s="135" t="s">
        <v>297</v>
      </c>
      <c r="H318" s="136">
        <v>29</v>
      </c>
      <c r="I318" s="137"/>
      <c r="J318" s="138">
        <f>ROUND(I318*H318,2)</f>
        <v>0</v>
      </c>
      <c r="K318" s="134" t="s">
        <v>153</v>
      </c>
      <c r="L318" s="32"/>
      <c r="M318" s="139" t="s">
        <v>1</v>
      </c>
      <c r="N318" s="140" t="s">
        <v>45</v>
      </c>
      <c r="P318" s="141">
        <f>O318*H318</f>
        <v>0</v>
      </c>
      <c r="Q318" s="141">
        <v>0</v>
      </c>
      <c r="R318" s="141">
        <f>Q318*H318</f>
        <v>0</v>
      </c>
      <c r="S318" s="141">
        <v>0</v>
      </c>
      <c r="T318" s="142">
        <f>S318*H318</f>
        <v>0</v>
      </c>
      <c r="AR318" s="143" t="s">
        <v>154</v>
      </c>
      <c r="AT318" s="143" t="s">
        <v>149</v>
      </c>
      <c r="AU318" s="143" t="s">
        <v>155</v>
      </c>
      <c r="AY318" s="17" t="s">
        <v>145</v>
      </c>
      <c r="BE318" s="144">
        <f>IF(N318="základní",J318,0)</f>
        <v>0</v>
      </c>
      <c r="BF318" s="144">
        <f>IF(N318="snížená",J318,0)</f>
        <v>0</v>
      </c>
      <c r="BG318" s="144">
        <f>IF(N318="zákl. přenesená",J318,0)</f>
        <v>0</v>
      </c>
      <c r="BH318" s="144">
        <f>IF(N318="sníž. přenesená",J318,0)</f>
        <v>0</v>
      </c>
      <c r="BI318" s="144">
        <f>IF(N318="nulová",J318,0)</f>
        <v>0</v>
      </c>
      <c r="BJ318" s="17" t="s">
        <v>88</v>
      </c>
      <c r="BK318" s="144">
        <f>ROUND(I318*H318,2)</f>
        <v>0</v>
      </c>
      <c r="BL318" s="17" t="s">
        <v>154</v>
      </c>
      <c r="BM318" s="143" t="s">
        <v>442</v>
      </c>
    </row>
    <row r="319" spans="2:65" s="12" customFormat="1" ht="11.25">
      <c r="B319" s="145"/>
      <c r="D319" s="146" t="s">
        <v>157</v>
      </c>
      <c r="E319" s="147" t="s">
        <v>1</v>
      </c>
      <c r="F319" s="148" t="s">
        <v>443</v>
      </c>
      <c r="H319" s="147" t="s">
        <v>1</v>
      </c>
      <c r="I319" s="149"/>
      <c r="L319" s="145"/>
      <c r="M319" s="150"/>
      <c r="T319" s="151"/>
      <c r="AT319" s="147" t="s">
        <v>157</v>
      </c>
      <c r="AU319" s="147" t="s">
        <v>155</v>
      </c>
      <c r="AV319" s="12" t="s">
        <v>88</v>
      </c>
      <c r="AW319" s="12" t="s">
        <v>34</v>
      </c>
      <c r="AX319" s="12" t="s">
        <v>80</v>
      </c>
      <c r="AY319" s="147" t="s">
        <v>145</v>
      </c>
    </row>
    <row r="320" spans="2:65" s="13" customFormat="1" ht="11.25">
      <c r="B320" s="152"/>
      <c r="D320" s="146" t="s">
        <v>157</v>
      </c>
      <c r="E320" s="153" t="s">
        <v>1</v>
      </c>
      <c r="F320" s="154" t="s">
        <v>444</v>
      </c>
      <c r="H320" s="155">
        <v>29</v>
      </c>
      <c r="I320" s="156"/>
      <c r="L320" s="152"/>
      <c r="M320" s="157"/>
      <c r="T320" s="158"/>
      <c r="AT320" s="153" t="s">
        <v>157</v>
      </c>
      <c r="AU320" s="153" t="s">
        <v>155</v>
      </c>
      <c r="AV320" s="13" t="s">
        <v>90</v>
      </c>
      <c r="AW320" s="13" t="s">
        <v>34</v>
      </c>
      <c r="AX320" s="13" t="s">
        <v>88</v>
      </c>
      <c r="AY320" s="153" t="s">
        <v>145</v>
      </c>
    </row>
    <row r="321" spans="2:65" s="1" customFormat="1" ht="24.2" customHeight="1">
      <c r="B321" s="32"/>
      <c r="C321" s="132" t="s">
        <v>445</v>
      </c>
      <c r="D321" s="132" t="s">
        <v>149</v>
      </c>
      <c r="E321" s="133" t="s">
        <v>446</v>
      </c>
      <c r="F321" s="134" t="s">
        <v>447</v>
      </c>
      <c r="G321" s="135" t="s">
        <v>297</v>
      </c>
      <c r="H321" s="136">
        <v>29</v>
      </c>
      <c r="I321" s="137"/>
      <c r="J321" s="138">
        <f>ROUND(I321*H321,2)</f>
        <v>0</v>
      </c>
      <c r="K321" s="134" t="s">
        <v>153</v>
      </c>
      <c r="L321" s="32"/>
      <c r="M321" s="139" t="s">
        <v>1</v>
      </c>
      <c r="N321" s="140" t="s">
        <v>45</v>
      </c>
      <c r="P321" s="141">
        <f>O321*H321</f>
        <v>0</v>
      </c>
      <c r="Q321" s="141">
        <v>0</v>
      </c>
      <c r="R321" s="141">
        <f>Q321*H321</f>
        <v>0</v>
      </c>
      <c r="S321" s="141">
        <v>0</v>
      </c>
      <c r="T321" s="142">
        <f>S321*H321</f>
        <v>0</v>
      </c>
      <c r="AR321" s="143" t="s">
        <v>154</v>
      </c>
      <c r="AT321" s="143" t="s">
        <v>149</v>
      </c>
      <c r="AU321" s="143" t="s">
        <v>155</v>
      </c>
      <c r="AY321" s="17" t="s">
        <v>145</v>
      </c>
      <c r="BE321" s="144">
        <f>IF(N321="základní",J321,0)</f>
        <v>0</v>
      </c>
      <c r="BF321" s="144">
        <f>IF(N321="snížená",J321,0)</f>
        <v>0</v>
      </c>
      <c r="BG321" s="144">
        <f>IF(N321="zákl. přenesená",J321,0)</f>
        <v>0</v>
      </c>
      <c r="BH321" s="144">
        <f>IF(N321="sníž. přenesená",J321,0)</f>
        <v>0</v>
      </c>
      <c r="BI321" s="144">
        <f>IF(N321="nulová",J321,0)</f>
        <v>0</v>
      </c>
      <c r="BJ321" s="17" t="s">
        <v>88</v>
      </c>
      <c r="BK321" s="144">
        <f>ROUND(I321*H321,2)</f>
        <v>0</v>
      </c>
      <c r="BL321" s="17" t="s">
        <v>154</v>
      </c>
      <c r="BM321" s="143" t="s">
        <v>448</v>
      </c>
    </row>
    <row r="322" spans="2:65" s="13" customFormat="1" ht="11.25">
      <c r="B322" s="152"/>
      <c r="D322" s="146" t="s">
        <v>157</v>
      </c>
      <c r="E322" s="153" t="s">
        <v>1</v>
      </c>
      <c r="F322" s="154" t="s">
        <v>449</v>
      </c>
      <c r="H322" s="155">
        <v>29</v>
      </c>
      <c r="I322" s="156"/>
      <c r="L322" s="152"/>
      <c r="M322" s="157"/>
      <c r="T322" s="158"/>
      <c r="AT322" s="153" t="s">
        <v>157</v>
      </c>
      <c r="AU322" s="153" t="s">
        <v>155</v>
      </c>
      <c r="AV322" s="13" t="s">
        <v>90</v>
      </c>
      <c r="AW322" s="13" t="s">
        <v>34</v>
      </c>
      <c r="AX322" s="13" t="s">
        <v>88</v>
      </c>
      <c r="AY322" s="153" t="s">
        <v>145</v>
      </c>
    </row>
    <row r="323" spans="2:65" s="1" customFormat="1" ht="33" customHeight="1">
      <c r="B323" s="32"/>
      <c r="C323" s="132" t="s">
        <v>450</v>
      </c>
      <c r="D323" s="132" t="s">
        <v>149</v>
      </c>
      <c r="E323" s="133" t="s">
        <v>451</v>
      </c>
      <c r="F323" s="134" t="s">
        <v>452</v>
      </c>
      <c r="G323" s="135" t="s">
        <v>297</v>
      </c>
      <c r="H323" s="136">
        <v>29</v>
      </c>
      <c r="I323" s="137"/>
      <c r="J323" s="138">
        <f>ROUND(I323*H323,2)</f>
        <v>0</v>
      </c>
      <c r="K323" s="134" t="s">
        <v>153</v>
      </c>
      <c r="L323" s="32"/>
      <c r="M323" s="139" t="s">
        <v>1</v>
      </c>
      <c r="N323" s="140" t="s">
        <v>45</v>
      </c>
      <c r="P323" s="141">
        <f>O323*H323</f>
        <v>0</v>
      </c>
      <c r="Q323" s="141">
        <v>6.0999999999999997E-4</v>
      </c>
      <c r="R323" s="141">
        <f>Q323*H323</f>
        <v>1.7690000000000001E-2</v>
      </c>
      <c r="S323" s="141">
        <v>0</v>
      </c>
      <c r="T323" s="142">
        <f>S323*H323</f>
        <v>0</v>
      </c>
      <c r="AR323" s="143" t="s">
        <v>154</v>
      </c>
      <c r="AT323" s="143" t="s">
        <v>149</v>
      </c>
      <c r="AU323" s="143" t="s">
        <v>155</v>
      </c>
      <c r="AY323" s="17" t="s">
        <v>145</v>
      </c>
      <c r="BE323" s="144">
        <f>IF(N323="základní",J323,0)</f>
        <v>0</v>
      </c>
      <c r="BF323" s="144">
        <f>IF(N323="snížená",J323,0)</f>
        <v>0</v>
      </c>
      <c r="BG323" s="144">
        <f>IF(N323="zákl. přenesená",J323,0)</f>
        <v>0</v>
      </c>
      <c r="BH323" s="144">
        <f>IF(N323="sníž. přenesená",J323,0)</f>
        <v>0</v>
      </c>
      <c r="BI323" s="144">
        <f>IF(N323="nulová",J323,0)</f>
        <v>0</v>
      </c>
      <c r="BJ323" s="17" t="s">
        <v>88</v>
      </c>
      <c r="BK323" s="144">
        <f>ROUND(I323*H323,2)</f>
        <v>0</v>
      </c>
      <c r="BL323" s="17" t="s">
        <v>154</v>
      </c>
      <c r="BM323" s="143" t="s">
        <v>453</v>
      </c>
    </row>
    <row r="324" spans="2:65" s="13" customFormat="1" ht="22.5">
      <c r="B324" s="152"/>
      <c r="D324" s="146" t="s">
        <v>157</v>
      </c>
      <c r="E324" s="153" t="s">
        <v>1</v>
      </c>
      <c r="F324" s="154" t="s">
        <v>454</v>
      </c>
      <c r="H324" s="155">
        <v>29</v>
      </c>
      <c r="I324" s="156"/>
      <c r="L324" s="152"/>
      <c r="M324" s="157"/>
      <c r="T324" s="158"/>
      <c r="AT324" s="153" t="s">
        <v>157</v>
      </c>
      <c r="AU324" s="153" t="s">
        <v>155</v>
      </c>
      <c r="AV324" s="13" t="s">
        <v>90</v>
      </c>
      <c r="AW324" s="13" t="s">
        <v>34</v>
      </c>
      <c r="AX324" s="13" t="s">
        <v>88</v>
      </c>
      <c r="AY324" s="153" t="s">
        <v>145</v>
      </c>
    </row>
    <row r="325" spans="2:65" s="1" customFormat="1" ht="24.2" customHeight="1">
      <c r="B325" s="32"/>
      <c r="C325" s="132" t="s">
        <v>455</v>
      </c>
      <c r="D325" s="132" t="s">
        <v>149</v>
      </c>
      <c r="E325" s="133" t="s">
        <v>456</v>
      </c>
      <c r="F325" s="134" t="s">
        <v>457</v>
      </c>
      <c r="G325" s="135" t="s">
        <v>192</v>
      </c>
      <c r="H325" s="136">
        <v>855</v>
      </c>
      <c r="I325" s="137"/>
      <c r="J325" s="138">
        <f>ROUND(I325*H325,2)</f>
        <v>0</v>
      </c>
      <c r="K325" s="134" t="s">
        <v>153</v>
      </c>
      <c r="L325" s="32"/>
      <c r="M325" s="139" t="s">
        <v>1</v>
      </c>
      <c r="N325" s="140" t="s">
        <v>45</v>
      </c>
      <c r="P325" s="141">
        <f>O325*H325</f>
        <v>0</v>
      </c>
      <c r="Q325" s="141">
        <v>0</v>
      </c>
      <c r="R325" s="141">
        <f>Q325*H325</f>
        <v>0</v>
      </c>
      <c r="S325" s="141">
        <v>0.02</v>
      </c>
      <c r="T325" s="142">
        <f>S325*H325</f>
        <v>17.100000000000001</v>
      </c>
      <c r="AR325" s="143" t="s">
        <v>154</v>
      </c>
      <c r="AT325" s="143" t="s">
        <v>149</v>
      </c>
      <c r="AU325" s="143" t="s">
        <v>155</v>
      </c>
      <c r="AY325" s="17" t="s">
        <v>145</v>
      </c>
      <c r="BE325" s="144">
        <f>IF(N325="základní",J325,0)</f>
        <v>0</v>
      </c>
      <c r="BF325" s="144">
        <f>IF(N325="snížená",J325,0)</f>
        <v>0</v>
      </c>
      <c r="BG325" s="144">
        <f>IF(N325="zákl. přenesená",J325,0)</f>
        <v>0</v>
      </c>
      <c r="BH325" s="144">
        <f>IF(N325="sníž. přenesená",J325,0)</f>
        <v>0</v>
      </c>
      <c r="BI325" s="144">
        <f>IF(N325="nulová",J325,0)</f>
        <v>0</v>
      </c>
      <c r="BJ325" s="17" t="s">
        <v>88</v>
      </c>
      <c r="BK325" s="144">
        <f>ROUND(I325*H325,2)</f>
        <v>0</v>
      </c>
      <c r="BL325" s="17" t="s">
        <v>154</v>
      </c>
      <c r="BM325" s="143" t="s">
        <v>458</v>
      </c>
    </row>
    <row r="326" spans="2:65" s="13" customFormat="1" ht="11.25">
      <c r="B326" s="152"/>
      <c r="D326" s="146" t="s">
        <v>157</v>
      </c>
      <c r="E326" s="153" t="s">
        <v>1</v>
      </c>
      <c r="F326" s="154" t="s">
        <v>459</v>
      </c>
      <c r="H326" s="155">
        <v>333</v>
      </c>
      <c r="I326" s="156"/>
      <c r="L326" s="152"/>
      <c r="M326" s="157"/>
      <c r="T326" s="158"/>
      <c r="AT326" s="153" t="s">
        <v>157</v>
      </c>
      <c r="AU326" s="153" t="s">
        <v>155</v>
      </c>
      <c r="AV326" s="13" t="s">
        <v>90</v>
      </c>
      <c r="AW326" s="13" t="s">
        <v>34</v>
      </c>
      <c r="AX326" s="13" t="s">
        <v>80</v>
      </c>
      <c r="AY326" s="153" t="s">
        <v>145</v>
      </c>
    </row>
    <row r="327" spans="2:65" s="13" customFormat="1" ht="11.25">
      <c r="B327" s="152"/>
      <c r="D327" s="146" t="s">
        <v>157</v>
      </c>
      <c r="E327" s="153" t="s">
        <v>1</v>
      </c>
      <c r="F327" s="154" t="s">
        <v>460</v>
      </c>
      <c r="H327" s="155">
        <v>31</v>
      </c>
      <c r="I327" s="156"/>
      <c r="L327" s="152"/>
      <c r="M327" s="157"/>
      <c r="T327" s="158"/>
      <c r="AT327" s="153" t="s">
        <v>157</v>
      </c>
      <c r="AU327" s="153" t="s">
        <v>155</v>
      </c>
      <c r="AV327" s="13" t="s">
        <v>90</v>
      </c>
      <c r="AW327" s="13" t="s">
        <v>34</v>
      </c>
      <c r="AX327" s="13" t="s">
        <v>80</v>
      </c>
      <c r="AY327" s="153" t="s">
        <v>145</v>
      </c>
    </row>
    <row r="328" spans="2:65" s="13" customFormat="1" ht="11.25">
      <c r="B328" s="152"/>
      <c r="D328" s="146" t="s">
        <v>157</v>
      </c>
      <c r="E328" s="153" t="s">
        <v>1</v>
      </c>
      <c r="F328" s="154" t="s">
        <v>461</v>
      </c>
      <c r="H328" s="155">
        <v>291</v>
      </c>
      <c r="I328" s="156"/>
      <c r="L328" s="152"/>
      <c r="M328" s="157"/>
      <c r="T328" s="158"/>
      <c r="AT328" s="153" t="s">
        <v>157</v>
      </c>
      <c r="AU328" s="153" t="s">
        <v>155</v>
      </c>
      <c r="AV328" s="13" t="s">
        <v>90</v>
      </c>
      <c r="AW328" s="13" t="s">
        <v>34</v>
      </c>
      <c r="AX328" s="13" t="s">
        <v>80</v>
      </c>
      <c r="AY328" s="153" t="s">
        <v>145</v>
      </c>
    </row>
    <row r="329" spans="2:65" s="13" customFormat="1" ht="11.25">
      <c r="B329" s="152"/>
      <c r="D329" s="146" t="s">
        <v>157</v>
      </c>
      <c r="E329" s="153" t="s">
        <v>1</v>
      </c>
      <c r="F329" s="154" t="s">
        <v>462</v>
      </c>
      <c r="H329" s="155">
        <v>200</v>
      </c>
      <c r="I329" s="156"/>
      <c r="L329" s="152"/>
      <c r="M329" s="157"/>
      <c r="T329" s="158"/>
      <c r="AT329" s="153" t="s">
        <v>157</v>
      </c>
      <c r="AU329" s="153" t="s">
        <v>155</v>
      </c>
      <c r="AV329" s="13" t="s">
        <v>90</v>
      </c>
      <c r="AW329" s="13" t="s">
        <v>34</v>
      </c>
      <c r="AX329" s="13" t="s">
        <v>80</v>
      </c>
      <c r="AY329" s="153" t="s">
        <v>145</v>
      </c>
    </row>
    <row r="330" spans="2:65" s="14" customFormat="1" ht="11.25">
      <c r="B330" s="159"/>
      <c r="D330" s="146" t="s">
        <v>157</v>
      </c>
      <c r="E330" s="160" t="s">
        <v>1</v>
      </c>
      <c r="F330" s="161" t="s">
        <v>162</v>
      </c>
      <c r="H330" s="162">
        <v>855</v>
      </c>
      <c r="I330" s="163"/>
      <c r="L330" s="159"/>
      <c r="M330" s="164"/>
      <c r="T330" s="165"/>
      <c r="AT330" s="160" t="s">
        <v>157</v>
      </c>
      <c r="AU330" s="160" t="s">
        <v>155</v>
      </c>
      <c r="AV330" s="14" t="s">
        <v>154</v>
      </c>
      <c r="AW330" s="14" t="s">
        <v>34</v>
      </c>
      <c r="AX330" s="14" t="s">
        <v>88</v>
      </c>
      <c r="AY330" s="160" t="s">
        <v>145</v>
      </c>
    </row>
    <row r="331" spans="2:65" s="11" customFormat="1" ht="20.85" customHeight="1">
      <c r="B331" s="120"/>
      <c r="D331" s="121" t="s">
        <v>79</v>
      </c>
      <c r="E331" s="130" t="s">
        <v>463</v>
      </c>
      <c r="F331" s="130" t="s">
        <v>464</v>
      </c>
      <c r="I331" s="123"/>
      <c r="J331" s="131">
        <f>BK331</f>
        <v>0</v>
      </c>
      <c r="L331" s="120"/>
      <c r="M331" s="125"/>
      <c r="P331" s="126">
        <f>SUM(P332:P378)</f>
        <v>0</v>
      </c>
      <c r="R331" s="126">
        <f>SUM(R332:R378)</f>
        <v>129.88984879999998</v>
      </c>
      <c r="T331" s="127">
        <f>SUM(T332:T378)</f>
        <v>0</v>
      </c>
      <c r="AR331" s="121" t="s">
        <v>88</v>
      </c>
      <c r="AT331" s="128" t="s">
        <v>79</v>
      </c>
      <c r="AU331" s="128" t="s">
        <v>90</v>
      </c>
      <c r="AY331" s="121" t="s">
        <v>145</v>
      </c>
      <c r="BK331" s="129">
        <f>SUM(BK332:BK378)</f>
        <v>0</v>
      </c>
    </row>
    <row r="332" spans="2:65" s="1" customFormat="1" ht="33" customHeight="1">
      <c r="B332" s="32"/>
      <c r="C332" s="132" t="s">
        <v>465</v>
      </c>
      <c r="D332" s="132" t="s">
        <v>149</v>
      </c>
      <c r="E332" s="133" t="s">
        <v>466</v>
      </c>
      <c r="F332" s="134" t="s">
        <v>467</v>
      </c>
      <c r="G332" s="135" t="s">
        <v>297</v>
      </c>
      <c r="H332" s="136">
        <v>247</v>
      </c>
      <c r="I332" s="137"/>
      <c r="J332" s="138">
        <f>ROUND(I332*H332,2)</f>
        <v>0</v>
      </c>
      <c r="K332" s="134" t="s">
        <v>153</v>
      </c>
      <c r="L332" s="32"/>
      <c r="M332" s="139" t="s">
        <v>1</v>
      </c>
      <c r="N332" s="140" t="s">
        <v>45</v>
      </c>
      <c r="P332" s="141">
        <f>O332*H332</f>
        <v>0</v>
      </c>
      <c r="Q332" s="141">
        <v>0.16850000000000001</v>
      </c>
      <c r="R332" s="141">
        <f>Q332*H332</f>
        <v>41.619500000000002</v>
      </c>
      <c r="S332" s="141">
        <v>0</v>
      </c>
      <c r="T332" s="142">
        <f>S332*H332</f>
        <v>0</v>
      </c>
      <c r="AR332" s="143" t="s">
        <v>154</v>
      </c>
      <c r="AT332" s="143" t="s">
        <v>149</v>
      </c>
      <c r="AU332" s="143" t="s">
        <v>155</v>
      </c>
      <c r="AY332" s="17" t="s">
        <v>145</v>
      </c>
      <c r="BE332" s="144">
        <f>IF(N332="základní",J332,0)</f>
        <v>0</v>
      </c>
      <c r="BF332" s="144">
        <f>IF(N332="snížená",J332,0)</f>
        <v>0</v>
      </c>
      <c r="BG332" s="144">
        <f>IF(N332="zákl. přenesená",J332,0)</f>
        <v>0</v>
      </c>
      <c r="BH332" s="144">
        <f>IF(N332="sníž. přenesená",J332,0)</f>
        <v>0</v>
      </c>
      <c r="BI332" s="144">
        <f>IF(N332="nulová",J332,0)</f>
        <v>0</v>
      </c>
      <c r="BJ332" s="17" t="s">
        <v>88</v>
      </c>
      <c r="BK332" s="144">
        <f>ROUND(I332*H332,2)</f>
        <v>0</v>
      </c>
      <c r="BL332" s="17" t="s">
        <v>154</v>
      </c>
      <c r="BM332" s="143" t="s">
        <v>468</v>
      </c>
    </row>
    <row r="333" spans="2:65" s="13" customFormat="1" ht="22.5">
      <c r="B333" s="152"/>
      <c r="D333" s="146" t="s">
        <v>157</v>
      </c>
      <c r="E333" s="153" t="s">
        <v>1</v>
      </c>
      <c r="F333" s="154" t="s">
        <v>469</v>
      </c>
      <c r="H333" s="155">
        <v>184</v>
      </c>
      <c r="I333" s="156"/>
      <c r="L333" s="152"/>
      <c r="M333" s="157"/>
      <c r="T333" s="158"/>
      <c r="AT333" s="153" t="s">
        <v>157</v>
      </c>
      <c r="AU333" s="153" t="s">
        <v>155</v>
      </c>
      <c r="AV333" s="13" t="s">
        <v>90</v>
      </c>
      <c r="AW333" s="13" t="s">
        <v>34</v>
      </c>
      <c r="AX333" s="13" t="s">
        <v>80</v>
      </c>
      <c r="AY333" s="153" t="s">
        <v>145</v>
      </c>
    </row>
    <row r="334" spans="2:65" s="13" customFormat="1" ht="11.25">
      <c r="B334" s="152"/>
      <c r="D334" s="146" t="s">
        <v>157</v>
      </c>
      <c r="E334" s="153" t="s">
        <v>1</v>
      </c>
      <c r="F334" s="154" t="s">
        <v>470</v>
      </c>
      <c r="H334" s="155">
        <v>63</v>
      </c>
      <c r="I334" s="156"/>
      <c r="L334" s="152"/>
      <c r="M334" s="157"/>
      <c r="T334" s="158"/>
      <c r="AT334" s="153" t="s">
        <v>157</v>
      </c>
      <c r="AU334" s="153" t="s">
        <v>155</v>
      </c>
      <c r="AV334" s="13" t="s">
        <v>90</v>
      </c>
      <c r="AW334" s="13" t="s">
        <v>34</v>
      </c>
      <c r="AX334" s="13" t="s">
        <v>80</v>
      </c>
      <c r="AY334" s="153" t="s">
        <v>145</v>
      </c>
    </row>
    <row r="335" spans="2:65" s="14" customFormat="1" ht="11.25">
      <c r="B335" s="159"/>
      <c r="D335" s="146" t="s">
        <v>157</v>
      </c>
      <c r="E335" s="160" t="s">
        <v>1</v>
      </c>
      <c r="F335" s="161" t="s">
        <v>162</v>
      </c>
      <c r="H335" s="162">
        <v>247</v>
      </c>
      <c r="I335" s="163"/>
      <c r="L335" s="159"/>
      <c r="M335" s="164"/>
      <c r="T335" s="165"/>
      <c r="AT335" s="160" t="s">
        <v>157</v>
      </c>
      <c r="AU335" s="160" t="s">
        <v>155</v>
      </c>
      <c r="AV335" s="14" t="s">
        <v>154</v>
      </c>
      <c r="AW335" s="14" t="s">
        <v>34</v>
      </c>
      <c r="AX335" s="14" t="s">
        <v>88</v>
      </c>
      <c r="AY335" s="160" t="s">
        <v>145</v>
      </c>
    </row>
    <row r="336" spans="2:65" s="1" customFormat="1" ht="24.2" customHeight="1">
      <c r="B336" s="32"/>
      <c r="C336" s="173" t="s">
        <v>471</v>
      </c>
      <c r="D336" s="173" t="s">
        <v>272</v>
      </c>
      <c r="E336" s="174" t="s">
        <v>472</v>
      </c>
      <c r="F336" s="175" t="s">
        <v>473</v>
      </c>
      <c r="G336" s="176" t="s">
        <v>297</v>
      </c>
      <c r="H336" s="177">
        <v>145.35</v>
      </c>
      <c r="I336" s="178"/>
      <c r="J336" s="179">
        <f>ROUND(I336*H336,2)</f>
        <v>0</v>
      </c>
      <c r="K336" s="175" t="s">
        <v>153</v>
      </c>
      <c r="L336" s="180"/>
      <c r="M336" s="181" t="s">
        <v>1</v>
      </c>
      <c r="N336" s="182" t="s">
        <v>45</v>
      </c>
      <c r="P336" s="141">
        <f>O336*H336</f>
        <v>0</v>
      </c>
      <c r="Q336" s="141">
        <v>4.8300000000000003E-2</v>
      </c>
      <c r="R336" s="141">
        <f>Q336*H336</f>
        <v>7.0204050000000002</v>
      </c>
      <c r="S336" s="141">
        <v>0</v>
      </c>
      <c r="T336" s="142">
        <f>S336*H336</f>
        <v>0</v>
      </c>
      <c r="AR336" s="143" t="s">
        <v>200</v>
      </c>
      <c r="AT336" s="143" t="s">
        <v>272</v>
      </c>
      <c r="AU336" s="143" t="s">
        <v>155</v>
      </c>
      <c r="AY336" s="17" t="s">
        <v>145</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154</v>
      </c>
      <c r="BM336" s="143" t="s">
        <v>474</v>
      </c>
    </row>
    <row r="337" spans="2:65" s="12" customFormat="1" ht="11.25">
      <c r="B337" s="145"/>
      <c r="D337" s="146" t="s">
        <v>157</v>
      </c>
      <c r="E337" s="147" t="s">
        <v>1</v>
      </c>
      <c r="F337" s="148" t="s">
        <v>475</v>
      </c>
      <c r="H337" s="147" t="s">
        <v>1</v>
      </c>
      <c r="I337" s="149"/>
      <c r="L337" s="145"/>
      <c r="M337" s="150"/>
      <c r="T337" s="151"/>
      <c r="AT337" s="147" t="s">
        <v>157</v>
      </c>
      <c r="AU337" s="147" t="s">
        <v>155</v>
      </c>
      <c r="AV337" s="12" t="s">
        <v>88</v>
      </c>
      <c r="AW337" s="12" t="s">
        <v>34</v>
      </c>
      <c r="AX337" s="12" t="s">
        <v>80</v>
      </c>
      <c r="AY337" s="147" t="s">
        <v>145</v>
      </c>
    </row>
    <row r="338" spans="2:65" s="13" customFormat="1" ht="22.5">
      <c r="B338" s="152"/>
      <c r="D338" s="146" t="s">
        <v>157</v>
      </c>
      <c r="E338" s="153" t="s">
        <v>1</v>
      </c>
      <c r="F338" s="154" t="s">
        <v>476</v>
      </c>
      <c r="H338" s="155">
        <v>77</v>
      </c>
      <c r="I338" s="156"/>
      <c r="L338" s="152"/>
      <c r="M338" s="157"/>
      <c r="T338" s="158"/>
      <c r="AT338" s="153" t="s">
        <v>157</v>
      </c>
      <c r="AU338" s="153" t="s">
        <v>155</v>
      </c>
      <c r="AV338" s="13" t="s">
        <v>90</v>
      </c>
      <c r="AW338" s="13" t="s">
        <v>34</v>
      </c>
      <c r="AX338" s="13" t="s">
        <v>80</v>
      </c>
      <c r="AY338" s="153" t="s">
        <v>145</v>
      </c>
    </row>
    <row r="339" spans="2:65" s="13" customFormat="1" ht="22.5">
      <c r="B339" s="152"/>
      <c r="D339" s="146" t="s">
        <v>157</v>
      </c>
      <c r="E339" s="153" t="s">
        <v>1</v>
      </c>
      <c r="F339" s="154" t="s">
        <v>477</v>
      </c>
      <c r="H339" s="155">
        <v>65.5</v>
      </c>
      <c r="I339" s="156"/>
      <c r="L339" s="152"/>
      <c r="M339" s="157"/>
      <c r="T339" s="158"/>
      <c r="AT339" s="153" t="s">
        <v>157</v>
      </c>
      <c r="AU339" s="153" t="s">
        <v>155</v>
      </c>
      <c r="AV339" s="13" t="s">
        <v>90</v>
      </c>
      <c r="AW339" s="13" t="s">
        <v>34</v>
      </c>
      <c r="AX339" s="13" t="s">
        <v>80</v>
      </c>
      <c r="AY339" s="153" t="s">
        <v>145</v>
      </c>
    </row>
    <row r="340" spans="2:65" s="15" customFormat="1" ht="11.25">
      <c r="B340" s="166"/>
      <c r="D340" s="146" t="s">
        <v>157</v>
      </c>
      <c r="E340" s="167" t="s">
        <v>1</v>
      </c>
      <c r="F340" s="168" t="s">
        <v>208</v>
      </c>
      <c r="H340" s="169">
        <v>142.5</v>
      </c>
      <c r="I340" s="170"/>
      <c r="L340" s="166"/>
      <c r="M340" s="171"/>
      <c r="T340" s="172"/>
      <c r="AT340" s="167" t="s">
        <v>157</v>
      </c>
      <c r="AU340" s="167" t="s">
        <v>155</v>
      </c>
      <c r="AV340" s="15" t="s">
        <v>155</v>
      </c>
      <c r="AW340" s="15" t="s">
        <v>34</v>
      </c>
      <c r="AX340" s="15" t="s">
        <v>80</v>
      </c>
      <c r="AY340" s="167" t="s">
        <v>145</v>
      </c>
    </row>
    <row r="341" spans="2:65" s="13" customFormat="1" ht="11.25">
      <c r="B341" s="152"/>
      <c r="D341" s="146" t="s">
        <v>157</v>
      </c>
      <c r="E341" s="153" t="s">
        <v>1</v>
      </c>
      <c r="F341" s="154" t="s">
        <v>478</v>
      </c>
      <c r="H341" s="155">
        <v>2.85</v>
      </c>
      <c r="I341" s="156"/>
      <c r="L341" s="152"/>
      <c r="M341" s="157"/>
      <c r="T341" s="158"/>
      <c r="AT341" s="153" t="s">
        <v>157</v>
      </c>
      <c r="AU341" s="153" t="s">
        <v>155</v>
      </c>
      <c r="AV341" s="13" t="s">
        <v>90</v>
      </c>
      <c r="AW341" s="13" t="s">
        <v>34</v>
      </c>
      <c r="AX341" s="13" t="s">
        <v>80</v>
      </c>
      <c r="AY341" s="153" t="s">
        <v>145</v>
      </c>
    </row>
    <row r="342" spans="2:65" s="14" customFormat="1" ht="11.25">
      <c r="B342" s="159"/>
      <c r="D342" s="146" t="s">
        <v>157</v>
      </c>
      <c r="E342" s="160" t="s">
        <v>1</v>
      </c>
      <c r="F342" s="161" t="s">
        <v>162</v>
      </c>
      <c r="H342" s="162">
        <v>145.35</v>
      </c>
      <c r="I342" s="163"/>
      <c r="L342" s="159"/>
      <c r="M342" s="164"/>
      <c r="T342" s="165"/>
      <c r="AT342" s="160" t="s">
        <v>157</v>
      </c>
      <c r="AU342" s="160" t="s">
        <v>155</v>
      </c>
      <c r="AV342" s="14" t="s">
        <v>154</v>
      </c>
      <c r="AW342" s="14" t="s">
        <v>34</v>
      </c>
      <c r="AX342" s="14" t="s">
        <v>88</v>
      </c>
      <c r="AY342" s="160" t="s">
        <v>145</v>
      </c>
    </row>
    <row r="343" spans="2:65" s="1" customFormat="1" ht="24.2" customHeight="1">
      <c r="B343" s="32"/>
      <c r="C343" s="173" t="s">
        <v>479</v>
      </c>
      <c r="D343" s="173" t="s">
        <v>272</v>
      </c>
      <c r="E343" s="174" t="s">
        <v>480</v>
      </c>
      <c r="F343" s="175" t="s">
        <v>481</v>
      </c>
      <c r="G343" s="176" t="s">
        <v>297</v>
      </c>
      <c r="H343" s="177">
        <v>63.24</v>
      </c>
      <c r="I343" s="178"/>
      <c r="J343" s="179">
        <f>ROUND(I343*H343,2)</f>
        <v>0</v>
      </c>
      <c r="K343" s="175" t="s">
        <v>153</v>
      </c>
      <c r="L343" s="180"/>
      <c r="M343" s="181" t="s">
        <v>1</v>
      </c>
      <c r="N343" s="182" t="s">
        <v>45</v>
      </c>
      <c r="P343" s="141">
        <f>O343*H343</f>
        <v>0</v>
      </c>
      <c r="Q343" s="141">
        <v>6.5670000000000006E-2</v>
      </c>
      <c r="R343" s="141">
        <f>Q343*H343</f>
        <v>4.1529708000000003</v>
      </c>
      <c r="S343" s="141">
        <v>0</v>
      </c>
      <c r="T343" s="142">
        <f>S343*H343</f>
        <v>0</v>
      </c>
      <c r="AR343" s="143" t="s">
        <v>200</v>
      </c>
      <c r="AT343" s="143" t="s">
        <v>272</v>
      </c>
      <c r="AU343" s="143" t="s">
        <v>155</v>
      </c>
      <c r="AY343" s="17" t="s">
        <v>145</v>
      </c>
      <c r="BE343" s="144">
        <f>IF(N343="základní",J343,0)</f>
        <v>0</v>
      </c>
      <c r="BF343" s="144">
        <f>IF(N343="snížená",J343,0)</f>
        <v>0</v>
      </c>
      <c r="BG343" s="144">
        <f>IF(N343="zákl. přenesená",J343,0)</f>
        <v>0</v>
      </c>
      <c r="BH343" s="144">
        <f>IF(N343="sníž. přenesená",J343,0)</f>
        <v>0</v>
      </c>
      <c r="BI343" s="144">
        <f>IF(N343="nulová",J343,0)</f>
        <v>0</v>
      </c>
      <c r="BJ343" s="17" t="s">
        <v>88</v>
      </c>
      <c r="BK343" s="144">
        <f>ROUND(I343*H343,2)</f>
        <v>0</v>
      </c>
      <c r="BL343" s="17" t="s">
        <v>154</v>
      </c>
      <c r="BM343" s="143" t="s">
        <v>482</v>
      </c>
    </row>
    <row r="344" spans="2:65" s="13" customFormat="1" ht="11.25">
      <c r="B344" s="152"/>
      <c r="D344" s="146" t="s">
        <v>157</v>
      </c>
      <c r="E344" s="153" t="s">
        <v>1</v>
      </c>
      <c r="F344" s="154" t="s">
        <v>483</v>
      </c>
      <c r="H344" s="155">
        <v>62</v>
      </c>
      <c r="I344" s="156"/>
      <c r="L344" s="152"/>
      <c r="M344" s="157"/>
      <c r="T344" s="158"/>
      <c r="AT344" s="153" t="s">
        <v>157</v>
      </c>
      <c r="AU344" s="153" t="s">
        <v>155</v>
      </c>
      <c r="AV344" s="13" t="s">
        <v>90</v>
      </c>
      <c r="AW344" s="13" t="s">
        <v>34</v>
      </c>
      <c r="AX344" s="13" t="s">
        <v>80</v>
      </c>
      <c r="AY344" s="153" t="s">
        <v>145</v>
      </c>
    </row>
    <row r="345" spans="2:65" s="13" customFormat="1" ht="11.25">
      <c r="B345" s="152"/>
      <c r="D345" s="146" t="s">
        <v>157</v>
      </c>
      <c r="E345" s="153" t="s">
        <v>1</v>
      </c>
      <c r="F345" s="154" t="s">
        <v>484</v>
      </c>
      <c r="H345" s="155">
        <v>1.24</v>
      </c>
      <c r="I345" s="156"/>
      <c r="L345" s="152"/>
      <c r="M345" s="157"/>
      <c r="T345" s="158"/>
      <c r="AT345" s="153" t="s">
        <v>157</v>
      </c>
      <c r="AU345" s="153" t="s">
        <v>155</v>
      </c>
      <c r="AV345" s="13" t="s">
        <v>90</v>
      </c>
      <c r="AW345" s="13" t="s">
        <v>34</v>
      </c>
      <c r="AX345" s="13" t="s">
        <v>80</v>
      </c>
      <c r="AY345" s="153" t="s">
        <v>145</v>
      </c>
    </row>
    <row r="346" spans="2:65" s="14" customFormat="1" ht="11.25">
      <c r="B346" s="159"/>
      <c r="D346" s="146" t="s">
        <v>157</v>
      </c>
      <c r="E346" s="160" t="s">
        <v>1</v>
      </c>
      <c r="F346" s="161" t="s">
        <v>162</v>
      </c>
      <c r="H346" s="162">
        <v>63.24</v>
      </c>
      <c r="I346" s="163"/>
      <c r="L346" s="159"/>
      <c r="M346" s="164"/>
      <c r="T346" s="165"/>
      <c r="AT346" s="160" t="s">
        <v>157</v>
      </c>
      <c r="AU346" s="160" t="s">
        <v>155</v>
      </c>
      <c r="AV346" s="14" t="s">
        <v>154</v>
      </c>
      <c r="AW346" s="14" t="s">
        <v>34</v>
      </c>
      <c r="AX346" s="14" t="s">
        <v>88</v>
      </c>
      <c r="AY346" s="160" t="s">
        <v>145</v>
      </c>
    </row>
    <row r="347" spans="2:65" s="1" customFormat="1" ht="16.5" customHeight="1">
      <c r="B347" s="32"/>
      <c r="C347" s="173" t="s">
        <v>485</v>
      </c>
      <c r="D347" s="173" t="s">
        <v>272</v>
      </c>
      <c r="E347" s="174" t="s">
        <v>486</v>
      </c>
      <c r="F347" s="175" t="s">
        <v>487</v>
      </c>
      <c r="G347" s="176" t="s">
        <v>297</v>
      </c>
      <c r="H347" s="177">
        <v>43.35</v>
      </c>
      <c r="I347" s="178"/>
      <c r="J347" s="179">
        <f>ROUND(I347*H347,2)</f>
        <v>0</v>
      </c>
      <c r="K347" s="175" t="s">
        <v>153</v>
      </c>
      <c r="L347" s="180"/>
      <c r="M347" s="181" t="s">
        <v>1</v>
      </c>
      <c r="N347" s="182" t="s">
        <v>45</v>
      </c>
      <c r="P347" s="141">
        <f>O347*H347</f>
        <v>0</v>
      </c>
      <c r="Q347" s="141">
        <v>0.08</v>
      </c>
      <c r="R347" s="141">
        <f>Q347*H347</f>
        <v>3.468</v>
      </c>
      <c r="S347" s="141">
        <v>0</v>
      </c>
      <c r="T347" s="142">
        <f>S347*H347</f>
        <v>0</v>
      </c>
      <c r="AR347" s="143" t="s">
        <v>200</v>
      </c>
      <c r="AT347" s="143" t="s">
        <v>272</v>
      </c>
      <c r="AU347" s="143" t="s">
        <v>155</v>
      </c>
      <c r="AY347" s="17" t="s">
        <v>145</v>
      </c>
      <c r="BE347" s="144">
        <f>IF(N347="základní",J347,0)</f>
        <v>0</v>
      </c>
      <c r="BF347" s="144">
        <f>IF(N347="snížená",J347,0)</f>
        <v>0</v>
      </c>
      <c r="BG347" s="144">
        <f>IF(N347="zákl. přenesená",J347,0)</f>
        <v>0</v>
      </c>
      <c r="BH347" s="144">
        <f>IF(N347="sníž. přenesená",J347,0)</f>
        <v>0</v>
      </c>
      <c r="BI347" s="144">
        <f>IF(N347="nulová",J347,0)</f>
        <v>0</v>
      </c>
      <c r="BJ347" s="17" t="s">
        <v>88</v>
      </c>
      <c r="BK347" s="144">
        <f>ROUND(I347*H347,2)</f>
        <v>0</v>
      </c>
      <c r="BL347" s="17" t="s">
        <v>154</v>
      </c>
      <c r="BM347" s="143" t="s">
        <v>488</v>
      </c>
    </row>
    <row r="348" spans="2:65" s="13" customFormat="1" ht="11.25">
      <c r="B348" s="152"/>
      <c r="D348" s="146" t="s">
        <v>157</v>
      </c>
      <c r="E348" s="153" t="s">
        <v>1</v>
      </c>
      <c r="F348" s="154" t="s">
        <v>489</v>
      </c>
      <c r="H348" s="155">
        <v>247</v>
      </c>
      <c r="I348" s="156"/>
      <c r="L348" s="152"/>
      <c r="M348" s="157"/>
      <c r="T348" s="158"/>
      <c r="AT348" s="153" t="s">
        <v>157</v>
      </c>
      <c r="AU348" s="153" t="s">
        <v>155</v>
      </c>
      <c r="AV348" s="13" t="s">
        <v>90</v>
      </c>
      <c r="AW348" s="13" t="s">
        <v>34</v>
      </c>
      <c r="AX348" s="13" t="s">
        <v>80</v>
      </c>
      <c r="AY348" s="153" t="s">
        <v>145</v>
      </c>
    </row>
    <row r="349" spans="2:65" s="13" customFormat="1" ht="11.25">
      <c r="B349" s="152"/>
      <c r="D349" s="146" t="s">
        <v>157</v>
      </c>
      <c r="E349" s="153" t="s">
        <v>1</v>
      </c>
      <c r="F349" s="154" t="s">
        <v>490</v>
      </c>
      <c r="H349" s="155">
        <v>-142.5</v>
      </c>
      <c r="I349" s="156"/>
      <c r="L349" s="152"/>
      <c r="M349" s="157"/>
      <c r="T349" s="158"/>
      <c r="AT349" s="153" t="s">
        <v>157</v>
      </c>
      <c r="AU349" s="153" t="s">
        <v>155</v>
      </c>
      <c r="AV349" s="13" t="s">
        <v>90</v>
      </c>
      <c r="AW349" s="13" t="s">
        <v>34</v>
      </c>
      <c r="AX349" s="13" t="s">
        <v>80</v>
      </c>
      <c r="AY349" s="153" t="s">
        <v>145</v>
      </c>
    </row>
    <row r="350" spans="2:65" s="13" customFormat="1" ht="11.25">
      <c r="B350" s="152"/>
      <c r="D350" s="146" t="s">
        <v>157</v>
      </c>
      <c r="E350" s="153" t="s">
        <v>1</v>
      </c>
      <c r="F350" s="154" t="s">
        <v>491</v>
      </c>
      <c r="H350" s="155">
        <v>-62</v>
      </c>
      <c r="I350" s="156"/>
      <c r="L350" s="152"/>
      <c r="M350" s="157"/>
      <c r="T350" s="158"/>
      <c r="AT350" s="153" t="s">
        <v>157</v>
      </c>
      <c r="AU350" s="153" t="s">
        <v>155</v>
      </c>
      <c r="AV350" s="13" t="s">
        <v>90</v>
      </c>
      <c r="AW350" s="13" t="s">
        <v>34</v>
      </c>
      <c r="AX350" s="13" t="s">
        <v>80</v>
      </c>
      <c r="AY350" s="153" t="s">
        <v>145</v>
      </c>
    </row>
    <row r="351" spans="2:65" s="15" customFormat="1" ht="11.25">
      <c r="B351" s="166"/>
      <c r="D351" s="146" t="s">
        <v>157</v>
      </c>
      <c r="E351" s="167" t="s">
        <v>1</v>
      </c>
      <c r="F351" s="168" t="s">
        <v>208</v>
      </c>
      <c r="H351" s="169">
        <v>42.5</v>
      </c>
      <c r="I351" s="170"/>
      <c r="L351" s="166"/>
      <c r="M351" s="171"/>
      <c r="T351" s="172"/>
      <c r="AT351" s="167" t="s">
        <v>157</v>
      </c>
      <c r="AU351" s="167" t="s">
        <v>155</v>
      </c>
      <c r="AV351" s="15" t="s">
        <v>155</v>
      </c>
      <c r="AW351" s="15" t="s">
        <v>34</v>
      </c>
      <c r="AX351" s="15" t="s">
        <v>80</v>
      </c>
      <c r="AY351" s="167" t="s">
        <v>145</v>
      </c>
    </row>
    <row r="352" spans="2:65" s="13" customFormat="1" ht="11.25">
      <c r="B352" s="152"/>
      <c r="D352" s="146" t="s">
        <v>157</v>
      </c>
      <c r="E352" s="153" t="s">
        <v>1</v>
      </c>
      <c r="F352" s="154" t="s">
        <v>492</v>
      </c>
      <c r="H352" s="155">
        <v>0.85</v>
      </c>
      <c r="I352" s="156"/>
      <c r="L352" s="152"/>
      <c r="M352" s="157"/>
      <c r="T352" s="158"/>
      <c r="AT352" s="153" t="s">
        <v>157</v>
      </c>
      <c r="AU352" s="153" t="s">
        <v>155</v>
      </c>
      <c r="AV352" s="13" t="s">
        <v>90</v>
      </c>
      <c r="AW352" s="13" t="s">
        <v>34</v>
      </c>
      <c r="AX352" s="13" t="s">
        <v>80</v>
      </c>
      <c r="AY352" s="153" t="s">
        <v>145</v>
      </c>
    </row>
    <row r="353" spans="2:65" s="14" customFormat="1" ht="11.25">
      <c r="B353" s="159"/>
      <c r="D353" s="146" t="s">
        <v>157</v>
      </c>
      <c r="E353" s="160" t="s">
        <v>1</v>
      </c>
      <c r="F353" s="161" t="s">
        <v>162</v>
      </c>
      <c r="H353" s="162">
        <v>43.35</v>
      </c>
      <c r="I353" s="163"/>
      <c r="L353" s="159"/>
      <c r="M353" s="164"/>
      <c r="T353" s="165"/>
      <c r="AT353" s="160" t="s">
        <v>157</v>
      </c>
      <c r="AU353" s="160" t="s">
        <v>155</v>
      </c>
      <c r="AV353" s="14" t="s">
        <v>154</v>
      </c>
      <c r="AW353" s="14" t="s">
        <v>34</v>
      </c>
      <c r="AX353" s="14" t="s">
        <v>88</v>
      </c>
      <c r="AY353" s="160" t="s">
        <v>145</v>
      </c>
    </row>
    <row r="354" spans="2:65" s="1" customFormat="1" ht="33" customHeight="1">
      <c r="B354" s="32"/>
      <c r="C354" s="132" t="s">
        <v>493</v>
      </c>
      <c r="D354" s="132" t="s">
        <v>149</v>
      </c>
      <c r="E354" s="133" t="s">
        <v>494</v>
      </c>
      <c r="F354" s="134" t="s">
        <v>495</v>
      </c>
      <c r="G354" s="135" t="s">
        <v>297</v>
      </c>
      <c r="H354" s="136">
        <v>120</v>
      </c>
      <c r="I354" s="137"/>
      <c r="J354" s="138">
        <f>ROUND(I354*H354,2)</f>
        <v>0</v>
      </c>
      <c r="K354" s="134" t="s">
        <v>153</v>
      </c>
      <c r="L354" s="32"/>
      <c r="M354" s="139" t="s">
        <v>1</v>
      </c>
      <c r="N354" s="140" t="s">
        <v>45</v>
      </c>
      <c r="P354" s="141">
        <f>O354*H354</f>
        <v>0</v>
      </c>
      <c r="Q354" s="141">
        <v>0.14041999999999999</v>
      </c>
      <c r="R354" s="141">
        <f>Q354*H354</f>
        <v>16.8504</v>
      </c>
      <c r="S354" s="141">
        <v>0</v>
      </c>
      <c r="T354" s="142">
        <f>S354*H354</f>
        <v>0</v>
      </c>
      <c r="AR354" s="143" t="s">
        <v>154</v>
      </c>
      <c r="AT354" s="143" t="s">
        <v>149</v>
      </c>
      <c r="AU354" s="143" t="s">
        <v>155</v>
      </c>
      <c r="AY354" s="17" t="s">
        <v>145</v>
      </c>
      <c r="BE354" s="144">
        <f>IF(N354="základní",J354,0)</f>
        <v>0</v>
      </c>
      <c r="BF354" s="144">
        <f>IF(N354="snížená",J354,0)</f>
        <v>0</v>
      </c>
      <c r="BG354" s="144">
        <f>IF(N354="zákl. přenesená",J354,0)</f>
        <v>0</v>
      </c>
      <c r="BH354" s="144">
        <f>IF(N354="sníž. přenesená",J354,0)</f>
        <v>0</v>
      </c>
      <c r="BI354" s="144">
        <f>IF(N354="nulová",J354,0)</f>
        <v>0</v>
      </c>
      <c r="BJ354" s="17" t="s">
        <v>88</v>
      </c>
      <c r="BK354" s="144">
        <f>ROUND(I354*H354,2)</f>
        <v>0</v>
      </c>
      <c r="BL354" s="17" t="s">
        <v>154</v>
      </c>
      <c r="BM354" s="143" t="s">
        <v>496</v>
      </c>
    </row>
    <row r="355" spans="2:65" s="13" customFormat="1" ht="33.75">
      <c r="B355" s="152"/>
      <c r="D355" s="146" t="s">
        <v>157</v>
      </c>
      <c r="E355" s="153" t="s">
        <v>1</v>
      </c>
      <c r="F355" s="154" t="s">
        <v>497</v>
      </c>
      <c r="H355" s="155">
        <v>120</v>
      </c>
      <c r="I355" s="156"/>
      <c r="L355" s="152"/>
      <c r="M355" s="157"/>
      <c r="T355" s="158"/>
      <c r="AT355" s="153" t="s">
        <v>157</v>
      </c>
      <c r="AU355" s="153" t="s">
        <v>155</v>
      </c>
      <c r="AV355" s="13" t="s">
        <v>90</v>
      </c>
      <c r="AW355" s="13" t="s">
        <v>34</v>
      </c>
      <c r="AX355" s="13" t="s">
        <v>88</v>
      </c>
      <c r="AY355" s="153" t="s">
        <v>145</v>
      </c>
    </row>
    <row r="356" spans="2:65" s="1" customFormat="1" ht="16.5" customHeight="1">
      <c r="B356" s="32"/>
      <c r="C356" s="173" t="s">
        <v>498</v>
      </c>
      <c r="D356" s="173" t="s">
        <v>272</v>
      </c>
      <c r="E356" s="174" t="s">
        <v>499</v>
      </c>
      <c r="F356" s="175" t="s">
        <v>500</v>
      </c>
      <c r="G356" s="176" t="s">
        <v>297</v>
      </c>
      <c r="H356" s="177">
        <v>122.4</v>
      </c>
      <c r="I356" s="178"/>
      <c r="J356" s="179">
        <f>ROUND(I356*H356,2)</f>
        <v>0</v>
      </c>
      <c r="K356" s="175" t="s">
        <v>153</v>
      </c>
      <c r="L356" s="180"/>
      <c r="M356" s="181" t="s">
        <v>1</v>
      </c>
      <c r="N356" s="182" t="s">
        <v>45</v>
      </c>
      <c r="P356" s="141">
        <f>O356*H356</f>
        <v>0</v>
      </c>
      <c r="Q356" s="141">
        <v>5.6120000000000003E-2</v>
      </c>
      <c r="R356" s="141">
        <f>Q356*H356</f>
        <v>6.8690880000000005</v>
      </c>
      <c r="S356" s="141">
        <v>0</v>
      </c>
      <c r="T356" s="142">
        <f>S356*H356</f>
        <v>0</v>
      </c>
      <c r="AR356" s="143" t="s">
        <v>200</v>
      </c>
      <c r="AT356" s="143" t="s">
        <v>272</v>
      </c>
      <c r="AU356" s="143" t="s">
        <v>155</v>
      </c>
      <c r="AY356" s="17" t="s">
        <v>145</v>
      </c>
      <c r="BE356" s="144">
        <f>IF(N356="základní",J356,0)</f>
        <v>0</v>
      </c>
      <c r="BF356" s="144">
        <f>IF(N356="snížená",J356,0)</f>
        <v>0</v>
      </c>
      <c r="BG356" s="144">
        <f>IF(N356="zákl. přenesená",J356,0)</f>
        <v>0</v>
      </c>
      <c r="BH356" s="144">
        <f>IF(N356="sníž. přenesená",J356,0)</f>
        <v>0</v>
      </c>
      <c r="BI356" s="144">
        <f>IF(N356="nulová",J356,0)</f>
        <v>0</v>
      </c>
      <c r="BJ356" s="17" t="s">
        <v>88</v>
      </c>
      <c r="BK356" s="144">
        <f>ROUND(I356*H356,2)</f>
        <v>0</v>
      </c>
      <c r="BL356" s="17" t="s">
        <v>154</v>
      </c>
      <c r="BM356" s="143" t="s">
        <v>501</v>
      </c>
    </row>
    <row r="357" spans="2:65" s="13" customFormat="1" ht="11.25">
      <c r="B357" s="152"/>
      <c r="D357" s="146" t="s">
        <v>157</v>
      </c>
      <c r="E357" s="153" t="s">
        <v>1</v>
      </c>
      <c r="F357" s="154" t="s">
        <v>502</v>
      </c>
      <c r="H357" s="155">
        <v>120</v>
      </c>
      <c r="I357" s="156"/>
      <c r="L357" s="152"/>
      <c r="M357" s="157"/>
      <c r="T357" s="158"/>
      <c r="AT357" s="153" t="s">
        <v>157</v>
      </c>
      <c r="AU357" s="153" t="s">
        <v>155</v>
      </c>
      <c r="AV357" s="13" t="s">
        <v>90</v>
      </c>
      <c r="AW357" s="13" t="s">
        <v>34</v>
      </c>
      <c r="AX357" s="13" t="s">
        <v>80</v>
      </c>
      <c r="AY357" s="153" t="s">
        <v>145</v>
      </c>
    </row>
    <row r="358" spans="2:65" s="13" customFormat="1" ht="11.25">
      <c r="B358" s="152"/>
      <c r="D358" s="146" t="s">
        <v>157</v>
      </c>
      <c r="E358" s="153" t="s">
        <v>1</v>
      </c>
      <c r="F358" s="154" t="s">
        <v>503</v>
      </c>
      <c r="H358" s="155">
        <v>2.4</v>
      </c>
      <c r="I358" s="156"/>
      <c r="L358" s="152"/>
      <c r="M358" s="157"/>
      <c r="T358" s="158"/>
      <c r="AT358" s="153" t="s">
        <v>157</v>
      </c>
      <c r="AU358" s="153" t="s">
        <v>155</v>
      </c>
      <c r="AV358" s="13" t="s">
        <v>90</v>
      </c>
      <c r="AW358" s="13" t="s">
        <v>34</v>
      </c>
      <c r="AX358" s="13" t="s">
        <v>80</v>
      </c>
      <c r="AY358" s="153" t="s">
        <v>145</v>
      </c>
    </row>
    <row r="359" spans="2:65" s="14" customFormat="1" ht="11.25">
      <c r="B359" s="159"/>
      <c r="D359" s="146" t="s">
        <v>157</v>
      </c>
      <c r="E359" s="160" t="s">
        <v>1</v>
      </c>
      <c r="F359" s="161" t="s">
        <v>162</v>
      </c>
      <c r="H359" s="162">
        <v>122.4</v>
      </c>
      <c r="I359" s="163"/>
      <c r="L359" s="159"/>
      <c r="M359" s="164"/>
      <c r="T359" s="165"/>
      <c r="AT359" s="160" t="s">
        <v>157</v>
      </c>
      <c r="AU359" s="160" t="s">
        <v>155</v>
      </c>
      <c r="AV359" s="14" t="s">
        <v>154</v>
      </c>
      <c r="AW359" s="14" t="s">
        <v>34</v>
      </c>
      <c r="AX359" s="14" t="s">
        <v>88</v>
      </c>
      <c r="AY359" s="160" t="s">
        <v>145</v>
      </c>
    </row>
    <row r="360" spans="2:65" s="1" customFormat="1" ht="24.2" customHeight="1">
      <c r="B360" s="32"/>
      <c r="C360" s="132" t="s">
        <v>504</v>
      </c>
      <c r="D360" s="132" t="s">
        <v>149</v>
      </c>
      <c r="E360" s="133" t="s">
        <v>505</v>
      </c>
      <c r="F360" s="134" t="s">
        <v>506</v>
      </c>
      <c r="G360" s="135" t="s">
        <v>297</v>
      </c>
      <c r="H360" s="136">
        <v>192</v>
      </c>
      <c r="I360" s="137"/>
      <c r="J360" s="138">
        <f>ROUND(I360*H360,2)</f>
        <v>0</v>
      </c>
      <c r="K360" s="134" t="s">
        <v>153</v>
      </c>
      <c r="L360" s="32"/>
      <c r="M360" s="139" t="s">
        <v>1</v>
      </c>
      <c r="N360" s="140" t="s">
        <v>45</v>
      </c>
      <c r="P360" s="141">
        <f>O360*H360</f>
        <v>0</v>
      </c>
      <c r="Q360" s="141">
        <v>0.10095</v>
      </c>
      <c r="R360" s="141">
        <f>Q360*H360</f>
        <v>19.382400000000001</v>
      </c>
      <c r="S360" s="141">
        <v>0</v>
      </c>
      <c r="T360" s="142">
        <f>S360*H360</f>
        <v>0</v>
      </c>
      <c r="AR360" s="143" t="s">
        <v>154</v>
      </c>
      <c r="AT360" s="143" t="s">
        <v>149</v>
      </c>
      <c r="AU360" s="143" t="s">
        <v>155</v>
      </c>
      <c r="AY360" s="17" t="s">
        <v>145</v>
      </c>
      <c r="BE360" s="144">
        <f>IF(N360="základní",J360,0)</f>
        <v>0</v>
      </c>
      <c r="BF360" s="144">
        <f>IF(N360="snížená",J360,0)</f>
        <v>0</v>
      </c>
      <c r="BG360" s="144">
        <f>IF(N360="zákl. přenesená",J360,0)</f>
        <v>0</v>
      </c>
      <c r="BH360" s="144">
        <f>IF(N360="sníž. přenesená",J360,0)</f>
        <v>0</v>
      </c>
      <c r="BI360" s="144">
        <f>IF(N360="nulová",J360,0)</f>
        <v>0</v>
      </c>
      <c r="BJ360" s="17" t="s">
        <v>88</v>
      </c>
      <c r="BK360" s="144">
        <f>ROUND(I360*H360,2)</f>
        <v>0</v>
      </c>
      <c r="BL360" s="17" t="s">
        <v>154</v>
      </c>
      <c r="BM360" s="143" t="s">
        <v>507</v>
      </c>
    </row>
    <row r="361" spans="2:65" s="13" customFormat="1" ht="33.75">
      <c r="B361" s="152"/>
      <c r="D361" s="146" t="s">
        <v>157</v>
      </c>
      <c r="E361" s="153" t="s">
        <v>1</v>
      </c>
      <c r="F361" s="154" t="s">
        <v>508</v>
      </c>
      <c r="H361" s="155">
        <v>192</v>
      </c>
      <c r="I361" s="156"/>
      <c r="L361" s="152"/>
      <c r="M361" s="157"/>
      <c r="T361" s="158"/>
      <c r="AT361" s="153" t="s">
        <v>157</v>
      </c>
      <c r="AU361" s="153" t="s">
        <v>155</v>
      </c>
      <c r="AV361" s="13" t="s">
        <v>90</v>
      </c>
      <c r="AW361" s="13" t="s">
        <v>34</v>
      </c>
      <c r="AX361" s="13" t="s">
        <v>88</v>
      </c>
      <c r="AY361" s="153" t="s">
        <v>145</v>
      </c>
    </row>
    <row r="362" spans="2:65" s="1" customFormat="1" ht="16.5" customHeight="1">
      <c r="B362" s="32"/>
      <c r="C362" s="173" t="s">
        <v>509</v>
      </c>
      <c r="D362" s="173" t="s">
        <v>272</v>
      </c>
      <c r="E362" s="174" t="s">
        <v>510</v>
      </c>
      <c r="F362" s="175" t="s">
        <v>511</v>
      </c>
      <c r="G362" s="176" t="s">
        <v>297</v>
      </c>
      <c r="H362" s="177">
        <v>195.84</v>
      </c>
      <c r="I362" s="178"/>
      <c r="J362" s="179">
        <f>ROUND(I362*H362,2)</f>
        <v>0</v>
      </c>
      <c r="K362" s="175" t="s">
        <v>153</v>
      </c>
      <c r="L362" s="180"/>
      <c r="M362" s="181" t="s">
        <v>1</v>
      </c>
      <c r="N362" s="182" t="s">
        <v>45</v>
      </c>
      <c r="P362" s="141">
        <f>O362*H362</f>
        <v>0</v>
      </c>
      <c r="Q362" s="141">
        <v>2.4E-2</v>
      </c>
      <c r="R362" s="141">
        <f>Q362*H362</f>
        <v>4.7001600000000003</v>
      </c>
      <c r="S362" s="141">
        <v>0</v>
      </c>
      <c r="T362" s="142">
        <f>S362*H362</f>
        <v>0</v>
      </c>
      <c r="AR362" s="143" t="s">
        <v>200</v>
      </c>
      <c r="AT362" s="143" t="s">
        <v>272</v>
      </c>
      <c r="AU362" s="143" t="s">
        <v>155</v>
      </c>
      <c r="AY362" s="17" t="s">
        <v>145</v>
      </c>
      <c r="BE362" s="144">
        <f>IF(N362="základní",J362,0)</f>
        <v>0</v>
      </c>
      <c r="BF362" s="144">
        <f>IF(N362="snížená",J362,0)</f>
        <v>0</v>
      </c>
      <c r="BG362" s="144">
        <f>IF(N362="zákl. přenesená",J362,0)</f>
        <v>0</v>
      </c>
      <c r="BH362" s="144">
        <f>IF(N362="sníž. přenesená",J362,0)</f>
        <v>0</v>
      </c>
      <c r="BI362" s="144">
        <f>IF(N362="nulová",J362,0)</f>
        <v>0</v>
      </c>
      <c r="BJ362" s="17" t="s">
        <v>88</v>
      </c>
      <c r="BK362" s="144">
        <f>ROUND(I362*H362,2)</f>
        <v>0</v>
      </c>
      <c r="BL362" s="17" t="s">
        <v>154</v>
      </c>
      <c r="BM362" s="143" t="s">
        <v>512</v>
      </c>
    </row>
    <row r="363" spans="2:65" s="13" customFormat="1" ht="11.25">
      <c r="B363" s="152"/>
      <c r="D363" s="146" t="s">
        <v>157</v>
      </c>
      <c r="E363" s="153" t="s">
        <v>1</v>
      </c>
      <c r="F363" s="154" t="s">
        <v>513</v>
      </c>
      <c r="H363" s="155">
        <v>192</v>
      </c>
      <c r="I363" s="156"/>
      <c r="L363" s="152"/>
      <c r="M363" s="157"/>
      <c r="T363" s="158"/>
      <c r="AT363" s="153" t="s">
        <v>157</v>
      </c>
      <c r="AU363" s="153" t="s">
        <v>155</v>
      </c>
      <c r="AV363" s="13" t="s">
        <v>90</v>
      </c>
      <c r="AW363" s="13" t="s">
        <v>34</v>
      </c>
      <c r="AX363" s="13" t="s">
        <v>80</v>
      </c>
      <c r="AY363" s="153" t="s">
        <v>145</v>
      </c>
    </row>
    <row r="364" spans="2:65" s="13" customFormat="1" ht="11.25">
      <c r="B364" s="152"/>
      <c r="D364" s="146" t="s">
        <v>157</v>
      </c>
      <c r="E364" s="153" t="s">
        <v>1</v>
      </c>
      <c r="F364" s="154" t="s">
        <v>514</v>
      </c>
      <c r="H364" s="155">
        <v>3.84</v>
      </c>
      <c r="I364" s="156"/>
      <c r="L364" s="152"/>
      <c r="M364" s="157"/>
      <c r="T364" s="158"/>
      <c r="AT364" s="153" t="s">
        <v>157</v>
      </c>
      <c r="AU364" s="153" t="s">
        <v>155</v>
      </c>
      <c r="AV364" s="13" t="s">
        <v>90</v>
      </c>
      <c r="AW364" s="13" t="s">
        <v>34</v>
      </c>
      <c r="AX364" s="13" t="s">
        <v>80</v>
      </c>
      <c r="AY364" s="153" t="s">
        <v>145</v>
      </c>
    </row>
    <row r="365" spans="2:65" s="14" customFormat="1" ht="11.25">
      <c r="B365" s="159"/>
      <c r="D365" s="146" t="s">
        <v>157</v>
      </c>
      <c r="E365" s="160" t="s">
        <v>1</v>
      </c>
      <c r="F365" s="161" t="s">
        <v>162</v>
      </c>
      <c r="H365" s="162">
        <v>195.84</v>
      </c>
      <c r="I365" s="163"/>
      <c r="L365" s="159"/>
      <c r="M365" s="164"/>
      <c r="T365" s="165"/>
      <c r="AT365" s="160" t="s">
        <v>157</v>
      </c>
      <c r="AU365" s="160" t="s">
        <v>155</v>
      </c>
      <c r="AV365" s="14" t="s">
        <v>154</v>
      </c>
      <c r="AW365" s="14" t="s">
        <v>34</v>
      </c>
      <c r="AX365" s="14" t="s">
        <v>88</v>
      </c>
      <c r="AY365" s="160" t="s">
        <v>145</v>
      </c>
    </row>
    <row r="366" spans="2:65" s="1" customFormat="1" ht="24.2" customHeight="1">
      <c r="B366" s="32"/>
      <c r="C366" s="132" t="s">
        <v>515</v>
      </c>
      <c r="D366" s="132" t="s">
        <v>149</v>
      </c>
      <c r="E366" s="133" t="s">
        <v>516</v>
      </c>
      <c r="F366" s="134" t="s">
        <v>517</v>
      </c>
      <c r="G366" s="135" t="s">
        <v>297</v>
      </c>
      <c r="H366" s="136">
        <v>30</v>
      </c>
      <c r="I366" s="137"/>
      <c r="J366" s="138">
        <f>ROUND(I366*H366,2)</f>
        <v>0</v>
      </c>
      <c r="K366" s="134" t="s">
        <v>153</v>
      </c>
      <c r="L366" s="32"/>
      <c r="M366" s="139" t="s">
        <v>1</v>
      </c>
      <c r="N366" s="140" t="s">
        <v>45</v>
      </c>
      <c r="P366" s="141">
        <f>O366*H366</f>
        <v>0</v>
      </c>
      <c r="Q366" s="141">
        <v>0.34612999999999999</v>
      </c>
      <c r="R366" s="141">
        <f>Q366*H366</f>
        <v>10.383900000000001</v>
      </c>
      <c r="S366" s="141">
        <v>0</v>
      </c>
      <c r="T366" s="142">
        <f>S366*H366</f>
        <v>0</v>
      </c>
      <c r="AR366" s="143" t="s">
        <v>154</v>
      </c>
      <c r="AT366" s="143" t="s">
        <v>149</v>
      </c>
      <c r="AU366" s="143" t="s">
        <v>155</v>
      </c>
      <c r="AY366" s="17" t="s">
        <v>145</v>
      </c>
      <c r="BE366" s="144">
        <f>IF(N366="základní",J366,0)</f>
        <v>0</v>
      </c>
      <c r="BF366" s="144">
        <f>IF(N366="snížená",J366,0)</f>
        <v>0</v>
      </c>
      <c r="BG366" s="144">
        <f>IF(N366="zákl. přenesená",J366,0)</f>
        <v>0</v>
      </c>
      <c r="BH366" s="144">
        <f>IF(N366="sníž. přenesená",J366,0)</f>
        <v>0</v>
      </c>
      <c r="BI366" s="144">
        <f>IF(N366="nulová",J366,0)</f>
        <v>0</v>
      </c>
      <c r="BJ366" s="17" t="s">
        <v>88</v>
      </c>
      <c r="BK366" s="144">
        <f>ROUND(I366*H366,2)</f>
        <v>0</v>
      </c>
      <c r="BL366" s="17" t="s">
        <v>154</v>
      </c>
      <c r="BM366" s="143" t="s">
        <v>518</v>
      </c>
    </row>
    <row r="367" spans="2:65" s="13" customFormat="1" ht="11.25">
      <c r="B367" s="152"/>
      <c r="D367" s="146" t="s">
        <v>157</v>
      </c>
      <c r="E367" s="153" t="s">
        <v>1</v>
      </c>
      <c r="F367" s="154" t="s">
        <v>519</v>
      </c>
      <c r="H367" s="155">
        <v>30</v>
      </c>
      <c r="I367" s="156"/>
      <c r="L367" s="152"/>
      <c r="M367" s="157"/>
      <c r="T367" s="158"/>
      <c r="AT367" s="153" t="s">
        <v>157</v>
      </c>
      <c r="AU367" s="153" t="s">
        <v>155</v>
      </c>
      <c r="AV367" s="13" t="s">
        <v>90</v>
      </c>
      <c r="AW367" s="13" t="s">
        <v>34</v>
      </c>
      <c r="AX367" s="13" t="s">
        <v>88</v>
      </c>
      <c r="AY367" s="153" t="s">
        <v>145</v>
      </c>
    </row>
    <row r="368" spans="2:65" s="1" customFormat="1" ht="21.75" customHeight="1">
      <c r="B368" s="32"/>
      <c r="C368" s="173" t="s">
        <v>520</v>
      </c>
      <c r="D368" s="173" t="s">
        <v>272</v>
      </c>
      <c r="E368" s="174" t="s">
        <v>521</v>
      </c>
      <c r="F368" s="175" t="s">
        <v>522</v>
      </c>
      <c r="G368" s="176" t="s">
        <v>297</v>
      </c>
      <c r="H368" s="177">
        <v>4.04</v>
      </c>
      <c r="I368" s="178"/>
      <c r="J368" s="179">
        <f>ROUND(I368*H368,2)</f>
        <v>0</v>
      </c>
      <c r="K368" s="175" t="s">
        <v>153</v>
      </c>
      <c r="L368" s="180"/>
      <c r="M368" s="181" t="s">
        <v>1</v>
      </c>
      <c r="N368" s="182" t="s">
        <v>45</v>
      </c>
      <c r="P368" s="141">
        <f>O368*H368</f>
        <v>0</v>
      </c>
      <c r="Q368" s="141">
        <v>0.15</v>
      </c>
      <c r="R368" s="141">
        <f>Q368*H368</f>
        <v>0.60599999999999998</v>
      </c>
      <c r="S368" s="141">
        <v>0</v>
      </c>
      <c r="T368" s="142">
        <f>S368*H368</f>
        <v>0</v>
      </c>
      <c r="AR368" s="143" t="s">
        <v>200</v>
      </c>
      <c r="AT368" s="143" t="s">
        <v>272</v>
      </c>
      <c r="AU368" s="143" t="s">
        <v>155</v>
      </c>
      <c r="AY368" s="17" t="s">
        <v>145</v>
      </c>
      <c r="BE368" s="144">
        <f>IF(N368="základní",J368,0)</f>
        <v>0</v>
      </c>
      <c r="BF368" s="144">
        <f>IF(N368="snížená",J368,0)</f>
        <v>0</v>
      </c>
      <c r="BG368" s="144">
        <f>IF(N368="zákl. přenesená",J368,0)</f>
        <v>0</v>
      </c>
      <c r="BH368" s="144">
        <f>IF(N368="sníž. přenesená",J368,0)</f>
        <v>0</v>
      </c>
      <c r="BI368" s="144">
        <f>IF(N368="nulová",J368,0)</f>
        <v>0</v>
      </c>
      <c r="BJ368" s="17" t="s">
        <v>88</v>
      </c>
      <c r="BK368" s="144">
        <f>ROUND(I368*H368,2)</f>
        <v>0</v>
      </c>
      <c r="BL368" s="17" t="s">
        <v>154</v>
      </c>
      <c r="BM368" s="143" t="s">
        <v>523</v>
      </c>
    </row>
    <row r="369" spans="2:65" s="13" customFormat="1" ht="11.25">
      <c r="B369" s="152"/>
      <c r="D369" s="146" t="s">
        <v>157</v>
      </c>
      <c r="E369" s="153" t="s">
        <v>1</v>
      </c>
      <c r="F369" s="154" t="s">
        <v>524</v>
      </c>
      <c r="H369" s="155">
        <v>4</v>
      </c>
      <c r="I369" s="156"/>
      <c r="L369" s="152"/>
      <c r="M369" s="157"/>
      <c r="T369" s="158"/>
      <c r="AT369" s="153" t="s">
        <v>157</v>
      </c>
      <c r="AU369" s="153" t="s">
        <v>155</v>
      </c>
      <c r="AV369" s="13" t="s">
        <v>90</v>
      </c>
      <c r="AW369" s="13" t="s">
        <v>34</v>
      </c>
      <c r="AX369" s="13" t="s">
        <v>88</v>
      </c>
      <c r="AY369" s="153" t="s">
        <v>145</v>
      </c>
    </row>
    <row r="370" spans="2:65" s="13" customFormat="1" ht="11.25">
      <c r="B370" s="152"/>
      <c r="D370" s="146" t="s">
        <v>157</v>
      </c>
      <c r="F370" s="154" t="s">
        <v>525</v>
      </c>
      <c r="H370" s="155">
        <v>4.04</v>
      </c>
      <c r="I370" s="156"/>
      <c r="L370" s="152"/>
      <c r="M370" s="157"/>
      <c r="T370" s="158"/>
      <c r="AT370" s="153" t="s">
        <v>157</v>
      </c>
      <c r="AU370" s="153" t="s">
        <v>155</v>
      </c>
      <c r="AV370" s="13" t="s">
        <v>90</v>
      </c>
      <c r="AW370" s="13" t="s">
        <v>4</v>
      </c>
      <c r="AX370" s="13" t="s">
        <v>88</v>
      </c>
      <c r="AY370" s="153" t="s">
        <v>145</v>
      </c>
    </row>
    <row r="371" spans="2:65" s="1" customFormat="1" ht="16.5" customHeight="1">
      <c r="B371" s="32"/>
      <c r="C371" s="173" t="s">
        <v>526</v>
      </c>
      <c r="D371" s="173" t="s">
        <v>272</v>
      </c>
      <c r="E371" s="174" t="s">
        <v>527</v>
      </c>
      <c r="F371" s="175" t="s">
        <v>528</v>
      </c>
      <c r="G371" s="176" t="s">
        <v>297</v>
      </c>
      <c r="H371" s="177">
        <v>26.26</v>
      </c>
      <c r="I371" s="178"/>
      <c r="J371" s="179">
        <f>ROUND(I371*H371,2)</f>
        <v>0</v>
      </c>
      <c r="K371" s="175" t="s">
        <v>153</v>
      </c>
      <c r="L371" s="180"/>
      <c r="M371" s="181" t="s">
        <v>1</v>
      </c>
      <c r="N371" s="182" t="s">
        <v>45</v>
      </c>
      <c r="P371" s="141">
        <f>O371*H371</f>
        <v>0</v>
      </c>
      <c r="Q371" s="141">
        <v>0.22500000000000001</v>
      </c>
      <c r="R371" s="141">
        <f>Q371*H371</f>
        <v>5.9085000000000001</v>
      </c>
      <c r="S371" s="141">
        <v>0</v>
      </c>
      <c r="T371" s="142">
        <f>S371*H371</f>
        <v>0</v>
      </c>
      <c r="AR371" s="143" t="s">
        <v>200</v>
      </c>
      <c r="AT371" s="143" t="s">
        <v>272</v>
      </c>
      <c r="AU371" s="143" t="s">
        <v>155</v>
      </c>
      <c r="AY371" s="17" t="s">
        <v>145</v>
      </c>
      <c r="BE371" s="144">
        <f>IF(N371="základní",J371,0)</f>
        <v>0</v>
      </c>
      <c r="BF371" s="144">
        <f>IF(N371="snížená",J371,0)</f>
        <v>0</v>
      </c>
      <c r="BG371" s="144">
        <f>IF(N371="zákl. přenesená",J371,0)</f>
        <v>0</v>
      </c>
      <c r="BH371" s="144">
        <f>IF(N371="sníž. přenesená",J371,0)</f>
        <v>0</v>
      </c>
      <c r="BI371" s="144">
        <f>IF(N371="nulová",J371,0)</f>
        <v>0</v>
      </c>
      <c r="BJ371" s="17" t="s">
        <v>88</v>
      </c>
      <c r="BK371" s="144">
        <f>ROUND(I371*H371,2)</f>
        <v>0</v>
      </c>
      <c r="BL371" s="17" t="s">
        <v>154</v>
      </c>
      <c r="BM371" s="143" t="s">
        <v>529</v>
      </c>
    </row>
    <row r="372" spans="2:65" s="13" customFormat="1" ht="11.25">
      <c r="B372" s="152"/>
      <c r="D372" s="146" t="s">
        <v>157</v>
      </c>
      <c r="E372" s="153" t="s">
        <v>1</v>
      </c>
      <c r="F372" s="154" t="s">
        <v>530</v>
      </c>
      <c r="H372" s="155">
        <v>26</v>
      </c>
      <c r="I372" s="156"/>
      <c r="L372" s="152"/>
      <c r="M372" s="157"/>
      <c r="T372" s="158"/>
      <c r="AT372" s="153" t="s">
        <v>157</v>
      </c>
      <c r="AU372" s="153" t="s">
        <v>155</v>
      </c>
      <c r="AV372" s="13" t="s">
        <v>90</v>
      </c>
      <c r="AW372" s="13" t="s">
        <v>34</v>
      </c>
      <c r="AX372" s="13" t="s">
        <v>88</v>
      </c>
      <c r="AY372" s="153" t="s">
        <v>145</v>
      </c>
    </row>
    <row r="373" spans="2:65" s="13" customFormat="1" ht="11.25">
      <c r="B373" s="152"/>
      <c r="D373" s="146" t="s">
        <v>157</v>
      </c>
      <c r="F373" s="154" t="s">
        <v>531</v>
      </c>
      <c r="H373" s="155">
        <v>26.26</v>
      </c>
      <c r="I373" s="156"/>
      <c r="L373" s="152"/>
      <c r="M373" s="157"/>
      <c r="T373" s="158"/>
      <c r="AT373" s="153" t="s">
        <v>157</v>
      </c>
      <c r="AU373" s="153" t="s">
        <v>155</v>
      </c>
      <c r="AV373" s="13" t="s">
        <v>90</v>
      </c>
      <c r="AW373" s="13" t="s">
        <v>4</v>
      </c>
      <c r="AX373" s="13" t="s">
        <v>88</v>
      </c>
      <c r="AY373" s="153" t="s">
        <v>145</v>
      </c>
    </row>
    <row r="374" spans="2:65" s="1" customFormat="1" ht="24.2" customHeight="1">
      <c r="B374" s="32"/>
      <c r="C374" s="132" t="s">
        <v>532</v>
      </c>
      <c r="D374" s="132" t="s">
        <v>149</v>
      </c>
      <c r="E374" s="133" t="s">
        <v>533</v>
      </c>
      <c r="F374" s="134" t="s">
        <v>534</v>
      </c>
      <c r="G374" s="135" t="s">
        <v>297</v>
      </c>
      <c r="H374" s="136">
        <v>20</v>
      </c>
      <c r="I374" s="137"/>
      <c r="J374" s="138">
        <f>ROUND(I374*H374,2)</f>
        <v>0</v>
      </c>
      <c r="K374" s="134" t="s">
        <v>153</v>
      </c>
      <c r="L374" s="32"/>
      <c r="M374" s="139" t="s">
        <v>1</v>
      </c>
      <c r="N374" s="140" t="s">
        <v>45</v>
      </c>
      <c r="P374" s="141">
        <f>O374*H374</f>
        <v>0</v>
      </c>
      <c r="Q374" s="141">
        <v>0.24127000000000001</v>
      </c>
      <c r="R374" s="141">
        <f>Q374*H374</f>
        <v>4.8254000000000001</v>
      </c>
      <c r="S374" s="141">
        <v>0</v>
      </c>
      <c r="T374" s="142">
        <f>S374*H374</f>
        <v>0</v>
      </c>
      <c r="AR374" s="143" t="s">
        <v>154</v>
      </c>
      <c r="AT374" s="143" t="s">
        <v>149</v>
      </c>
      <c r="AU374" s="143" t="s">
        <v>155</v>
      </c>
      <c r="AY374" s="17" t="s">
        <v>145</v>
      </c>
      <c r="BE374" s="144">
        <f>IF(N374="základní",J374,0)</f>
        <v>0</v>
      </c>
      <c r="BF374" s="144">
        <f>IF(N374="snížená",J374,0)</f>
        <v>0</v>
      </c>
      <c r="BG374" s="144">
        <f>IF(N374="zákl. přenesená",J374,0)</f>
        <v>0</v>
      </c>
      <c r="BH374" s="144">
        <f>IF(N374="sníž. přenesená",J374,0)</f>
        <v>0</v>
      </c>
      <c r="BI374" s="144">
        <f>IF(N374="nulová",J374,0)</f>
        <v>0</v>
      </c>
      <c r="BJ374" s="17" t="s">
        <v>88</v>
      </c>
      <c r="BK374" s="144">
        <f>ROUND(I374*H374,2)</f>
        <v>0</v>
      </c>
      <c r="BL374" s="17" t="s">
        <v>154</v>
      </c>
      <c r="BM374" s="143" t="s">
        <v>535</v>
      </c>
    </row>
    <row r="375" spans="2:65" s="13" customFormat="1" ht="11.25">
      <c r="B375" s="152"/>
      <c r="D375" s="146" t="s">
        <v>157</v>
      </c>
      <c r="E375" s="153" t="s">
        <v>1</v>
      </c>
      <c r="F375" s="154" t="s">
        <v>536</v>
      </c>
      <c r="H375" s="155">
        <v>20</v>
      </c>
      <c r="I375" s="156"/>
      <c r="L375" s="152"/>
      <c r="M375" s="157"/>
      <c r="T375" s="158"/>
      <c r="AT375" s="153" t="s">
        <v>157</v>
      </c>
      <c r="AU375" s="153" t="s">
        <v>155</v>
      </c>
      <c r="AV375" s="13" t="s">
        <v>90</v>
      </c>
      <c r="AW375" s="13" t="s">
        <v>34</v>
      </c>
      <c r="AX375" s="13" t="s">
        <v>88</v>
      </c>
      <c r="AY375" s="153" t="s">
        <v>145</v>
      </c>
    </row>
    <row r="376" spans="2:65" s="1" customFormat="1" ht="24.2" customHeight="1">
      <c r="B376" s="32"/>
      <c r="C376" s="173" t="s">
        <v>537</v>
      </c>
      <c r="D376" s="173" t="s">
        <v>272</v>
      </c>
      <c r="E376" s="174" t="s">
        <v>538</v>
      </c>
      <c r="F376" s="175" t="s">
        <v>539</v>
      </c>
      <c r="G376" s="176" t="s">
        <v>232</v>
      </c>
      <c r="H376" s="177">
        <v>126.25</v>
      </c>
      <c r="I376" s="178"/>
      <c r="J376" s="179">
        <f>ROUND(I376*H376,2)</f>
        <v>0</v>
      </c>
      <c r="K376" s="175" t="s">
        <v>153</v>
      </c>
      <c r="L376" s="180"/>
      <c r="M376" s="181" t="s">
        <v>1</v>
      </c>
      <c r="N376" s="182" t="s">
        <v>45</v>
      </c>
      <c r="P376" s="141">
        <f>O376*H376</f>
        <v>0</v>
      </c>
      <c r="Q376" s="141">
        <v>3.2500000000000001E-2</v>
      </c>
      <c r="R376" s="141">
        <f>Q376*H376</f>
        <v>4.1031250000000004</v>
      </c>
      <c r="S376" s="141">
        <v>0</v>
      </c>
      <c r="T376" s="142">
        <f>S376*H376</f>
        <v>0</v>
      </c>
      <c r="AR376" s="143" t="s">
        <v>200</v>
      </c>
      <c r="AT376" s="143" t="s">
        <v>272</v>
      </c>
      <c r="AU376" s="143" t="s">
        <v>155</v>
      </c>
      <c r="AY376" s="17" t="s">
        <v>145</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154</v>
      </c>
      <c r="BM376" s="143" t="s">
        <v>540</v>
      </c>
    </row>
    <row r="377" spans="2:65" s="13" customFormat="1" ht="11.25">
      <c r="B377" s="152"/>
      <c r="D377" s="146" t="s">
        <v>157</v>
      </c>
      <c r="E377" s="153" t="s">
        <v>1</v>
      </c>
      <c r="F377" s="154" t="s">
        <v>541</v>
      </c>
      <c r="H377" s="155">
        <v>125</v>
      </c>
      <c r="I377" s="156"/>
      <c r="L377" s="152"/>
      <c r="M377" s="157"/>
      <c r="T377" s="158"/>
      <c r="AT377" s="153" t="s">
        <v>157</v>
      </c>
      <c r="AU377" s="153" t="s">
        <v>155</v>
      </c>
      <c r="AV377" s="13" t="s">
        <v>90</v>
      </c>
      <c r="AW377" s="13" t="s">
        <v>34</v>
      </c>
      <c r="AX377" s="13" t="s">
        <v>88</v>
      </c>
      <c r="AY377" s="153" t="s">
        <v>145</v>
      </c>
    </row>
    <row r="378" spans="2:65" s="13" customFormat="1" ht="11.25">
      <c r="B378" s="152"/>
      <c r="D378" s="146" t="s">
        <v>157</v>
      </c>
      <c r="F378" s="154" t="s">
        <v>542</v>
      </c>
      <c r="H378" s="155">
        <v>126.25</v>
      </c>
      <c r="I378" s="156"/>
      <c r="L378" s="152"/>
      <c r="M378" s="157"/>
      <c r="T378" s="158"/>
      <c r="AT378" s="153" t="s">
        <v>157</v>
      </c>
      <c r="AU378" s="153" t="s">
        <v>155</v>
      </c>
      <c r="AV378" s="13" t="s">
        <v>90</v>
      </c>
      <c r="AW378" s="13" t="s">
        <v>4</v>
      </c>
      <c r="AX378" s="13" t="s">
        <v>88</v>
      </c>
      <c r="AY378" s="153" t="s">
        <v>145</v>
      </c>
    </row>
    <row r="379" spans="2:65" s="11" customFormat="1" ht="20.85" customHeight="1">
      <c r="B379" s="120"/>
      <c r="D379" s="121" t="s">
        <v>79</v>
      </c>
      <c r="E379" s="130" t="s">
        <v>543</v>
      </c>
      <c r="F379" s="130" t="s">
        <v>544</v>
      </c>
      <c r="I379" s="123"/>
      <c r="J379" s="131">
        <f>BK379</f>
        <v>0</v>
      </c>
      <c r="L379" s="120"/>
      <c r="M379" s="125"/>
      <c r="P379" s="126">
        <f>SUM(P380:P415)</f>
        <v>0</v>
      </c>
      <c r="R379" s="126">
        <f>SUM(R380:R415)</f>
        <v>0</v>
      </c>
      <c r="T379" s="127">
        <f>SUM(T380:T415)</f>
        <v>338.85550000000006</v>
      </c>
      <c r="AR379" s="121" t="s">
        <v>88</v>
      </c>
      <c r="AT379" s="128" t="s">
        <v>79</v>
      </c>
      <c r="AU379" s="128" t="s">
        <v>90</v>
      </c>
      <c r="AY379" s="121" t="s">
        <v>145</v>
      </c>
      <c r="BK379" s="129">
        <f>SUM(BK380:BK415)</f>
        <v>0</v>
      </c>
    </row>
    <row r="380" spans="2:65" s="1" customFormat="1" ht="24.2" customHeight="1">
      <c r="B380" s="32"/>
      <c r="C380" s="132" t="s">
        <v>545</v>
      </c>
      <c r="D380" s="132" t="s">
        <v>149</v>
      </c>
      <c r="E380" s="133" t="s">
        <v>546</v>
      </c>
      <c r="F380" s="134" t="s">
        <v>547</v>
      </c>
      <c r="G380" s="135" t="s">
        <v>192</v>
      </c>
      <c r="H380" s="136">
        <v>27.5</v>
      </c>
      <c r="I380" s="137"/>
      <c r="J380" s="138">
        <f>ROUND(I380*H380,2)</f>
        <v>0</v>
      </c>
      <c r="K380" s="134" t="s">
        <v>153</v>
      </c>
      <c r="L380" s="32"/>
      <c r="M380" s="139" t="s">
        <v>1</v>
      </c>
      <c r="N380" s="140" t="s">
        <v>45</v>
      </c>
      <c r="P380" s="141">
        <f>O380*H380</f>
        <v>0</v>
      </c>
      <c r="Q380" s="141">
        <v>0</v>
      </c>
      <c r="R380" s="141">
        <f>Q380*H380</f>
        <v>0</v>
      </c>
      <c r="S380" s="141">
        <v>0.29499999999999998</v>
      </c>
      <c r="T380" s="142">
        <f>S380*H380</f>
        <v>8.1124999999999989</v>
      </c>
      <c r="AR380" s="143" t="s">
        <v>154</v>
      </c>
      <c r="AT380" s="143" t="s">
        <v>149</v>
      </c>
      <c r="AU380" s="143" t="s">
        <v>155</v>
      </c>
      <c r="AY380" s="17" t="s">
        <v>145</v>
      </c>
      <c r="BE380" s="144">
        <f>IF(N380="základní",J380,0)</f>
        <v>0</v>
      </c>
      <c r="BF380" s="144">
        <f>IF(N380="snížená",J380,0)</f>
        <v>0</v>
      </c>
      <c r="BG380" s="144">
        <f>IF(N380="zákl. přenesená",J380,0)</f>
        <v>0</v>
      </c>
      <c r="BH380" s="144">
        <f>IF(N380="sníž. přenesená",J380,0)</f>
        <v>0</v>
      </c>
      <c r="BI380" s="144">
        <f>IF(N380="nulová",J380,0)</f>
        <v>0</v>
      </c>
      <c r="BJ380" s="17" t="s">
        <v>88</v>
      </c>
      <c r="BK380" s="144">
        <f>ROUND(I380*H380,2)</f>
        <v>0</v>
      </c>
      <c r="BL380" s="17" t="s">
        <v>154</v>
      </c>
      <c r="BM380" s="143" t="s">
        <v>548</v>
      </c>
    </row>
    <row r="381" spans="2:65" s="13" customFormat="1" ht="11.25">
      <c r="B381" s="152"/>
      <c r="D381" s="146" t="s">
        <v>157</v>
      </c>
      <c r="E381" s="153" t="s">
        <v>1</v>
      </c>
      <c r="F381" s="154" t="s">
        <v>549</v>
      </c>
      <c r="H381" s="155">
        <v>27.5</v>
      </c>
      <c r="I381" s="156"/>
      <c r="L381" s="152"/>
      <c r="M381" s="157"/>
      <c r="T381" s="158"/>
      <c r="AT381" s="153" t="s">
        <v>157</v>
      </c>
      <c r="AU381" s="153" t="s">
        <v>155</v>
      </c>
      <c r="AV381" s="13" t="s">
        <v>90</v>
      </c>
      <c r="AW381" s="13" t="s">
        <v>34</v>
      </c>
      <c r="AX381" s="13" t="s">
        <v>88</v>
      </c>
      <c r="AY381" s="153" t="s">
        <v>145</v>
      </c>
    </row>
    <row r="382" spans="2:65" s="1" customFormat="1" ht="24.2" customHeight="1">
      <c r="B382" s="32"/>
      <c r="C382" s="132" t="s">
        <v>550</v>
      </c>
      <c r="D382" s="132" t="s">
        <v>149</v>
      </c>
      <c r="E382" s="133" t="s">
        <v>551</v>
      </c>
      <c r="F382" s="134" t="s">
        <v>552</v>
      </c>
      <c r="G382" s="135" t="s">
        <v>192</v>
      </c>
      <c r="H382" s="136">
        <v>27.5</v>
      </c>
      <c r="I382" s="137"/>
      <c r="J382" s="138">
        <f>ROUND(I382*H382,2)</f>
        <v>0</v>
      </c>
      <c r="K382" s="134" t="s">
        <v>153</v>
      </c>
      <c r="L382" s="32"/>
      <c r="M382" s="139" t="s">
        <v>1</v>
      </c>
      <c r="N382" s="140" t="s">
        <v>45</v>
      </c>
      <c r="P382" s="141">
        <f>O382*H382</f>
        <v>0</v>
      </c>
      <c r="Q382" s="141">
        <v>0</v>
      </c>
      <c r="R382" s="141">
        <f>Q382*H382</f>
        <v>0</v>
      </c>
      <c r="S382" s="141">
        <v>0.44</v>
      </c>
      <c r="T382" s="142">
        <f>S382*H382</f>
        <v>12.1</v>
      </c>
      <c r="AR382" s="143" t="s">
        <v>154</v>
      </c>
      <c r="AT382" s="143" t="s">
        <v>149</v>
      </c>
      <c r="AU382" s="143" t="s">
        <v>155</v>
      </c>
      <c r="AY382" s="17" t="s">
        <v>145</v>
      </c>
      <c r="BE382" s="144">
        <f>IF(N382="základní",J382,0)</f>
        <v>0</v>
      </c>
      <c r="BF382" s="144">
        <f>IF(N382="snížená",J382,0)</f>
        <v>0</v>
      </c>
      <c r="BG382" s="144">
        <f>IF(N382="zákl. přenesená",J382,0)</f>
        <v>0</v>
      </c>
      <c r="BH382" s="144">
        <f>IF(N382="sníž. přenesená",J382,0)</f>
        <v>0</v>
      </c>
      <c r="BI382" s="144">
        <f>IF(N382="nulová",J382,0)</f>
        <v>0</v>
      </c>
      <c r="BJ382" s="17" t="s">
        <v>88</v>
      </c>
      <c r="BK382" s="144">
        <f>ROUND(I382*H382,2)</f>
        <v>0</v>
      </c>
      <c r="BL382" s="17" t="s">
        <v>154</v>
      </c>
      <c r="BM382" s="143" t="s">
        <v>553</v>
      </c>
    </row>
    <row r="383" spans="2:65" s="13" customFormat="1" ht="22.5">
      <c r="B383" s="152"/>
      <c r="D383" s="146" t="s">
        <v>157</v>
      </c>
      <c r="E383" s="153" t="s">
        <v>1</v>
      </c>
      <c r="F383" s="154" t="s">
        <v>554</v>
      </c>
      <c r="H383" s="155">
        <v>27.5</v>
      </c>
      <c r="I383" s="156"/>
      <c r="L383" s="152"/>
      <c r="M383" s="157"/>
      <c r="T383" s="158"/>
      <c r="AT383" s="153" t="s">
        <v>157</v>
      </c>
      <c r="AU383" s="153" t="s">
        <v>155</v>
      </c>
      <c r="AV383" s="13" t="s">
        <v>90</v>
      </c>
      <c r="AW383" s="13" t="s">
        <v>34</v>
      </c>
      <c r="AX383" s="13" t="s">
        <v>88</v>
      </c>
      <c r="AY383" s="153" t="s">
        <v>145</v>
      </c>
    </row>
    <row r="384" spans="2:65" s="1" customFormat="1" ht="33" customHeight="1">
      <c r="B384" s="32"/>
      <c r="C384" s="132" t="s">
        <v>555</v>
      </c>
      <c r="D384" s="132" t="s">
        <v>149</v>
      </c>
      <c r="E384" s="133" t="s">
        <v>556</v>
      </c>
      <c r="F384" s="134" t="s">
        <v>557</v>
      </c>
      <c r="G384" s="135" t="s">
        <v>192</v>
      </c>
      <c r="H384" s="136">
        <v>13</v>
      </c>
      <c r="I384" s="137"/>
      <c r="J384" s="138">
        <f>ROUND(I384*H384,2)</f>
        <v>0</v>
      </c>
      <c r="K384" s="134" t="s">
        <v>153</v>
      </c>
      <c r="L384" s="32"/>
      <c r="M384" s="139" t="s">
        <v>1</v>
      </c>
      <c r="N384" s="140" t="s">
        <v>45</v>
      </c>
      <c r="P384" s="141">
        <f>O384*H384</f>
        <v>0</v>
      </c>
      <c r="Q384" s="141">
        <v>0</v>
      </c>
      <c r="R384" s="141">
        <f>Q384*H384</f>
        <v>0</v>
      </c>
      <c r="S384" s="141">
        <v>0.255</v>
      </c>
      <c r="T384" s="142">
        <f>S384*H384</f>
        <v>3.3149999999999999</v>
      </c>
      <c r="AR384" s="143" t="s">
        <v>154</v>
      </c>
      <c r="AT384" s="143" t="s">
        <v>149</v>
      </c>
      <c r="AU384" s="143" t="s">
        <v>155</v>
      </c>
      <c r="AY384" s="17" t="s">
        <v>145</v>
      </c>
      <c r="BE384" s="144">
        <f>IF(N384="základní",J384,0)</f>
        <v>0</v>
      </c>
      <c r="BF384" s="144">
        <f>IF(N384="snížená",J384,0)</f>
        <v>0</v>
      </c>
      <c r="BG384" s="144">
        <f>IF(N384="zákl. přenesená",J384,0)</f>
        <v>0</v>
      </c>
      <c r="BH384" s="144">
        <f>IF(N384="sníž. přenesená",J384,0)</f>
        <v>0</v>
      </c>
      <c r="BI384" s="144">
        <f>IF(N384="nulová",J384,0)</f>
        <v>0</v>
      </c>
      <c r="BJ384" s="17" t="s">
        <v>88</v>
      </c>
      <c r="BK384" s="144">
        <f>ROUND(I384*H384,2)</f>
        <v>0</v>
      </c>
      <c r="BL384" s="17" t="s">
        <v>154</v>
      </c>
      <c r="BM384" s="143" t="s">
        <v>558</v>
      </c>
    </row>
    <row r="385" spans="2:65" s="13" customFormat="1" ht="11.25">
      <c r="B385" s="152"/>
      <c r="D385" s="146" t="s">
        <v>157</v>
      </c>
      <c r="E385" s="153" t="s">
        <v>1</v>
      </c>
      <c r="F385" s="154" t="s">
        <v>559</v>
      </c>
      <c r="H385" s="155">
        <v>13</v>
      </c>
      <c r="I385" s="156"/>
      <c r="L385" s="152"/>
      <c r="M385" s="157"/>
      <c r="T385" s="158"/>
      <c r="AT385" s="153" t="s">
        <v>157</v>
      </c>
      <c r="AU385" s="153" t="s">
        <v>155</v>
      </c>
      <c r="AV385" s="13" t="s">
        <v>90</v>
      </c>
      <c r="AW385" s="13" t="s">
        <v>34</v>
      </c>
      <c r="AX385" s="13" t="s">
        <v>88</v>
      </c>
      <c r="AY385" s="153" t="s">
        <v>145</v>
      </c>
    </row>
    <row r="386" spans="2:65" s="1" customFormat="1" ht="24.2" customHeight="1">
      <c r="B386" s="32"/>
      <c r="C386" s="132" t="s">
        <v>560</v>
      </c>
      <c r="D386" s="132" t="s">
        <v>149</v>
      </c>
      <c r="E386" s="133" t="s">
        <v>561</v>
      </c>
      <c r="F386" s="134" t="s">
        <v>562</v>
      </c>
      <c r="G386" s="135" t="s">
        <v>192</v>
      </c>
      <c r="H386" s="136">
        <v>278</v>
      </c>
      <c r="I386" s="137"/>
      <c r="J386" s="138">
        <f>ROUND(I386*H386,2)</f>
        <v>0</v>
      </c>
      <c r="K386" s="134" t="s">
        <v>153</v>
      </c>
      <c r="L386" s="32"/>
      <c r="M386" s="139" t="s">
        <v>1</v>
      </c>
      <c r="N386" s="140" t="s">
        <v>45</v>
      </c>
      <c r="P386" s="141">
        <f>O386*H386</f>
        <v>0</v>
      </c>
      <c r="Q386" s="141">
        <v>0</v>
      </c>
      <c r="R386" s="141">
        <f>Q386*H386</f>
        <v>0</v>
      </c>
      <c r="S386" s="141">
        <v>0.26</v>
      </c>
      <c r="T386" s="142">
        <f>S386*H386</f>
        <v>72.28</v>
      </c>
      <c r="AR386" s="143" t="s">
        <v>154</v>
      </c>
      <c r="AT386" s="143" t="s">
        <v>149</v>
      </c>
      <c r="AU386" s="143" t="s">
        <v>155</v>
      </c>
      <c r="AY386" s="17" t="s">
        <v>145</v>
      </c>
      <c r="BE386" s="144">
        <f>IF(N386="základní",J386,0)</f>
        <v>0</v>
      </c>
      <c r="BF386" s="144">
        <f>IF(N386="snížená",J386,0)</f>
        <v>0</v>
      </c>
      <c r="BG386" s="144">
        <f>IF(N386="zákl. přenesená",J386,0)</f>
        <v>0</v>
      </c>
      <c r="BH386" s="144">
        <f>IF(N386="sníž. přenesená",J386,0)</f>
        <v>0</v>
      </c>
      <c r="BI386" s="144">
        <f>IF(N386="nulová",J386,0)</f>
        <v>0</v>
      </c>
      <c r="BJ386" s="17" t="s">
        <v>88</v>
      </c>
      <c r="BK386" s="144">
        <f>ROUND(I386*H386,2)</f>
        <v>0</v>
      </c>
      <c r="BL386" s="17" t="s">
        <v>154</v>
      </c>
      <c r="BM386" s="143" t="s">
        <v>563</v>
      </c>
    </row>
    <row r="387" spans="2:65" s="13" customFormat="1" ht="22.5">
      <c r="B387" s="152"/>
      <c r="D387" s="146" t="s">
        <v>157</v>
      </c>
      <c r="E387" s="153" t="s">
        <v>1</v>
      </c>
      <c r="F387" s="154" t="s">
        <v>564</v>
      </c>
      <c r="H387" s="155">
        <v>276.5</v>
      </c>
      <c r="I387" s="156"/>
      <c r="L387" s="152"/>
      <c r="M387" s="157"/>
      <c r="T387" s="158"/>
      <c r="AT387" s="153" t="s">
        <v>157</v>
      </c>
      <c r="AU387" s="153" t="s">
        <v>155</v>
      </c>
      <c r="AV387" s="13" t="s">
        <v>90</v>
      </c>
      <c r="AW387" s="13" t="s">
        <v>34</v>
      </c>
      <c r="AX387" s="13" t="s">
        <v>80</v>
      </c>
      <c r="AY387" s="153" t="s">
        <v>145</v>
      </c>
    </row>
    <row r="388" spans="2:65" s="13" customFormat="1" ht="11.25">
      <c r="B388" s="152"/>
      <c r="D388" s="146" t="s">
        <v>157</v>
      </c>
      <c r="E388" s="153" t="s">
        <v>1</v>
      </c>
      <c r="F388" s="154" t="s">
        <v>565</v>
      </c>
      <c r="H388" s="155">
        <v>1.5</v>
      </c>
      <c r="I388" s="156"/>
      <c r="L388" s="152"/>
      <c r="M388" s="157"/>
      <c r="T388" s="158"/>
      <c r="AT388" s="153" t="s">
        <v>157</v>
      </c>
      <c r="AU388" s="153" t="s">
        <v>155</v>
      </c>
      <c r="AV388" s="13" t="s">
        <v>90</v>
      </c>
      <c r="AW388" s="13" t="s">
        <v>34</v>
      </c>
      <c r="AX388" s="13" t="s">
        <v>80</v>
      </c>
      <c r="AY388" s="153" t="s">
        <v>145</v>
      </c>
    </row>
    <row r="389" spans="2:65" s="14" customFormat="1" ht="11.25">
      <c r="B389" s="159"/>
      <c r="D389" s="146" t="s">
        <v>157</v>
      </c>
      <c r="E389" s="160" t="s">
        <v>1</v>
      </c>
      <c r="F389" s="161" t="s">
        <v>162</v>
      </c>
      <c r="H389" s="162">
        <v>278</v>
      </c>
      <c r="I389" s="163"/>
      <c r="L389" s="159"/>
      <c r="M389" s="164"/>
      <c r="T389" s="165"/>
      <c r="AT389" s="160" t="s">
        <v>157</v>
      </c>
      <c r="AU389" s="160" t="s">
        <v>155</v>
      </c>
      <c r="AV389" s="14" t="s">
        <v>154</v>
      </c>
      <c r="AW389" s="14" t="s">
        <v>34</v>
      </c>
      <c r="AX389" s="14" t="s">
        <v>88</v>
      </c>
      <c r="AY389" s="160" t="s">
        <v>145</v>
      </c>
    </row>
    <row r="390" spans="2:65" s="1" customFormat="1" ht="24.2" customHeight="1">
      <c r="B390" s="32"/>
      <c r="C390" s="132" t="s">
        <v>566</v>
      </c>
      <c r="D390" s="132" t="s">
        <v>149</v>
      </c>
      <c r="E390" s="133" t="s">
        <v>567</v>
      </c>
      <c r="F390" s="134" t="s">
        <v>568</v>
      </c>
      <c r="G390" s="135" t="s">
        <v>192</v>
      </c>
      <c r="H390" s="136">
        <v>78.5</v>
      </c>
      <c r="I390" s="137"/>
      <c r="J390" s="138">
        <f>ROUND(I390*H390,2)</f>
        <v>0</v>
      </c>
      <c r="K390" s="134" t="s">
        <v>153</v>
      </c>
      <c r="L390" s="32"/>
      <c r="M390" s="139" t="s">
        <v>1</v>
      </c>
      <c r="N390" s="140" t="s">
        <v>45</v>
      </c>
      <c r="P390" s="141">
        <f>O390*H390</f>
        <v>0</v>
      </c>
      <c r="Q390" s="141">
        <v>0</v>
      </c>
      <c r="R390" s="141">
        <f>Q390*H390</f>
        <v>0</v>
      </c>
      <c r="S390" s="141">
        <v>9.8000000000000004E-2</v>
      </c>
      <c r="T390" s="142">
        <f>S390*H390</f>
        <v>7.6930000000000005</v>
      </c>
      <c r="AR390" s="143" t="s">
        <v>154</v>
      </c>
      <c r="AT390" s="143" t="s">
        <v>149</v>
      </c>
      <c r="AU390" s="143" t="s">
        <v>155</v>
      </c>
      <c r="AY390" s="17" t="s">
        <v>145</v>
      </c>
      <c r="BE390" s="144">
        <f>IF(N390="základní",J390,0)</f>
        <v>0</v>
      </c>
      <c r="BF390" s="144">
        <f>IF(N390="snížená",J390,0)</f>
        <v>0</v>
      </c>
      <c r="BG390" s="144">
        <f>IF(N390="zákl. přenesená",J390,0)</f>
        <v>0</v>
      </c>
      <c r="BH390" s="144">
        <f>IF(N390="sníž. přenesená",J390,0)</f>
        <v>0</v>
      </c>
      <c r="BI390" s="144">
        <f>IF(N390="nulová",J390,0)</f>
        <v>0</v>
      </c>
      <c r="BJ390" s="17" t="s">
        <v>88</v>
      </c>
      <c r="BK390" s="144">
        <f>ROUND(I390*H390,2)</f>
        <v>0</v>
      </c>
      <c r="BL390" s="17" t="s">
        <v>154</v>
      </c>
      <c r="BM390" s="143" t="s">
        <v>569</v>
      </c>
    </row>
    <row r="391" spans="2:65" s="13" customFormat="1" ht="11.25">
      <c r="B391" s="152"/>
      <c r="D391" s="146" t="s">
        <v>157</v>
      </c>
      <c r="E391" s="153" t="s">
        <v>1</v>
      </c>
      <c r="F391" s="154" t="s">
        <v>570</v>
      </c>
      <c r="H391" s="155">
        <v>78.5</v>
      </c>
      <c r="I391" s="156"/>
      <c r="L391" s="152"/>
      <c r="M391" s="157"/>
      <c r="T391" s="158"/>
      <c r="AT391" s="153" t="s">
        <v>157</v>
      </c>
      <c r="AU391" s="153" t="s">
        <v>155</v>
      </c>
      <c r="AV391" s="13" t="s">
        <v>90</v>
      </c>
      <c r="AW391" s="13" t="s">
        <v>34</v>
      </c>
      <c r="AX391" s="13" t="s">
        <v>88</v>
      </c>
      <c r="AY391" s="153" t="s">
        <v>145</v>
      </c>
    </row>
    <row r="392" spans="2:65" s="1" customFormat="1" ht="24.2" customHeight="1">
      <c r="B392" s="32"/>
      <c r="C392" s="132" t="s">
        <v>571</v>
      </c>
      <c r="D392" s="132" t="s">
        <v>149</v>
      </c>
      <c r="E392" s="133" t="s">
        <v>572</v>
      </c>
      <c r="F392" s="134" t="s">
        <v>573</v>
      </c>
      <c r="G392" s="135" t="s">
        <v>192</v>
      </c>
      <c r="H392" s="136">
        <v>16</v>
      </c>
      <c r="I392" s="137"/>
      <c r="J392" s="138">
        <f>ROUND(I392*H392,2)</f>
        <v>0</v>
      </c>
      <c r="K392" s="134" t="s">
        <v>153</v>
      </c>
      <c r="L392" s="32"/>
      <c r="M392" s="139" t="s">
        <v>1</v>
      </c>
      <c r="N392" s="140" t="s">
        <v>45</v>
      </c>
      <c r="P392" s="141">
        <f>O392*H392</f>
        <v>0</v>
      </c>
      <c r="Q392" s="141">
        <v>0</v>
      </c>
      <c r="R392" s="141">
        <f>Q392*H392</f>
        <v>0</v>
      </c>
      <c r="S392" s="141">
        <v>0.32500000000000001</v>
      </c>
      <c r="T392" s="142">
        <f>S392*H392</f>
        <v>5.2</v>
      </c>
      <c r="AR392" s="143" t="s">
        <v>154</v>
      </c>
      <c r="AT392" s="143" t="s">
        <v>149</v>
      </c>
      <c r="AU392" s="143" t="s">
        <v>155</v>
      </c>
      <c r="AY392" s="17" t="s">
        <v>145</v>
      </c>
      <c r="BE392" s="144">
        <f>IF(N392="základní",J392,0)</f>
        <v>0</v>
      </c>
      <c r="BF392" s="144">
        <f>IF(N392="snížená",J392,0)</f>
        <v>0</v>
      </c>
      <c r="BG392" s="144">
        <f>IF(N392="zákl. přenesená",J392,0)</f>
        <v>0</v>
      </c>
      <c r="BH392" s="144">
        <f>IF(N392="sníž. přenesená",J392,0)</f>
        <v>0</v>
      </c>
      <c r="BI392" s="144">
        <f>IF(N392="nulová",J392,0)</f>
        <v>0</v>
      </c>
      <c r="BJ392" s="17" t="s">
        <v>88</v>
      </c>
      <c r="BK392" s="144">
        <f>ROUND(I392*H392,2)</f>
        <v>0</v>
      </c>
      <c r="BL392" s="17" t="s">
        <v>154</v>
      </c>
      <c r="BM392" s="143" t="s">
        <v>574</v>
      </c>
    </row>
    <row r="393" spans="2:65" s="12" customFormat="1" ht="11.25">
      <c r="B393" s="145"/>
      <c r="D393" s="146" t="s">
        <v>157</v>
      </c>
      <c r="E393" s="147" t="s">
        <v>1</v>
      </c>
      <c r="F393" s="148" t="s">
        <v>575</v>
      </c>
      <c r="H393" s="147" t="s">
        <v>1</v>
      </c>
      <c r="I393" s="149"/>
      <c r="L393" s="145"/>
      <c r="M393" s="150"/>
      <c r="T393" s="151"/>
      <c r="AT393" s="147" t="s">
        <v>157</v>
      </c>
      <c r="AU393" s="147" t="s">
        <v>155</v>
      </c>
      <c r="AV393" s="12" t="s">
        <v>88</v>
      </c>
      <c r="AW393" s="12" t="s">
        <v>34</v>
      </c>
      <c r="AX393" s="12" t="s">
        <v>80</v>
      </c>
      <c r="AY393" s="147" t="s">
        <v>145</v>
      </c>
    </row>
    <row r="394" spans="2:65" s="13" customFormat="1" ht="11.25">
      <c r="B394" s="152"/>
      <c r="D394" s="146" t="s">
        <v>157</v>
      </c>
      <c r="E394" s="153" t="s">
        <v>1</v>
      </c>
      <c r="F394" s="154" t="s">
        <v>576</v>
      </c>
      <c r="H394" s="155">
        <v>16</v>
      </c>
      <c r="I394" s="156"/>
      <c r="L394" s="152"/>
      <c r="M394" s="157"/>
      <c r="T394" s="158"/>
      <c r="AT394" s="153" t="s">
        <v>157</v>
      </c>
      <c r="AU394" s="153" t="s">
        <v>155</v>
      </c>
      <c r="AV394" s="13" t="s">
        <v>90</v>
      </c>
      <c r="AW394" s="13" t="s">
        <v>34</v>
      </c>
      <c r="AX394" s="13" t="s">
        <v>88</v>
      </c>
      <c r="AY394" s="153" t="s">
        <v>145</v>
      </c>
    </row>
    <row r="395" spans="2:65" s="1" customFormat="1" ht="24.2" customHeight="1">
      <c r="B395" s="32"/>
      <c r="C395" s="132" t="s">
        <v>577</v>
      </c>
      <c r="D395" s="132" t="s">
        <v>149</v>
      </c>
      <c r="E395" s="133" t="s">
        <v>578</v>
      </c>
      <c r="F395" s="134" t="s">
        <v>579</v>
      </c>
      <c r="G395" s="135" t="s">
        <v>192</v>
      </c>
      <c r="H395" s="136">
        <v>519</v>
      </c>
      <c r="I395" s="137"/>
      <c r="J395" s="138">
        <f>ROUND(I395*H395,2)</f>
        <v>0</v>
      </c>
      <c r="K395" s="134" t="s">
        <v>153</v>
      </c>
      <c r="L395" s="32"/>
      <c r="M395" s="139" t="s">
        <v>1</v>
      </c>
      <c r="N395" s="140" t="s">
        <v>45</v>
      </c>
      <c r="P395" s="141">
        <f>O395*H395</f>
        <v>0</v>
      </c>
      <c r="Q395" s="141">
        <v>0</v>
      </c>
      <c r="R395" s="141">
        <f>Q395*H395</f>
        <v>0</v>
      </c>
      <c r="S395" s="141">
        <v>0.28999999999999998</v>
      </c>
      <c r="T395" s="142">
        <f>S395*H395</f>
        <v>150.51</v>
      </c>
      <c r="AR395" s="143" t="s">
        <v>154</v>
      </c>
      <c r="AT395" s="143" t="s">
        <v>149</v>
      </c>
      <c r="AU395" s="143" t="s">
        <v>155</v>
      </c>
      <c r="AY395" s="17" t="s">
        <v>145</v>
      </c>
      <c r="BE395" s="144">
        <f>IF(N395="základní",J395,0)</f>
        <v>0</v>
      </c>
      <c r="BF395" s="144">
        <f>IF(N395="snížená",J395,0)</f>
        <v>0</v>
      </c>
      <c r="BG395" s="144">
        <f>IF(N395="zákl. přenesená",J395,0)</f>
        <v>0</v>
      </c>
      <c r="BH395" s="144">
        <f>IF(N395="sníž. přenesená",J395,0)</f>
        <v>0</v>
      </c>
      <c r="BI395" s="144">
        <f>IF(N395="nulová",J395,0)</f>
        <v>0</v>
      </c>
      <c r="BJ395" s="17" t="s">
        <v>88</v>
      </c>
      <c r="BK395" s="144">
        <f>ROUND(I395*H395,2)</f>
        <v>0</v>
      </c>
      <c r="BL395" s="17" t="s">
        <v>154</v>
      </c>
      <c r="BM395" s="143" t="s">
        <v>580</v>
      </c>
    </row>
    <row r="396" spans="2:65" s="12" customFormat="1" ht="11.25">
      <c r="B396" s="145"/>
      <c r="D396" s="146" t="s">
        <v>157</v>
      </c>
      <c r="E396" s="147" t="s">
        <v>1</v>
      </c>
      <c r="F396" s="148" t="s">
        <v>581</v>
      </c>
      <c r="H396" s="147" t="s">
        <v>1</v>
      </c>
      <c r="I396" s="149"/>
      <c r="L396" s="145"/>
      <c r="M396" s="150"/>
      <c r="T396" s="151"/>
      <c r="AT396" s="147" t="s">
        <v>157</v>
      </c>
      <c r="AU396" s="147" t="s">
        <v>155</v>
      </c>
      <c r="AV396" s="12" t="s">
        <v>88</v>
      </c>
      <c r="AW396" s="12" t="s">
        <v>34</v>
      </c>
      <c r="AX396" s="12" t="s">
        <v>80</v>
      </c>
      <c r="AY396" s="147" t="s">
        <v>145</v>
      </c>
    </row>
    <row r="397" spans="2:65" s="13" customFormat="1" ht="11.25">
      <c r="B397" s="152"/>
      <c r="D397" s="146" t="s">
        <v>157</v>
      </c>
      <c r="E397" s="153" t="s">
        <v>1</v>
      </c>
      <c r="F397" s="154" t="s">
        <v>582</v>
      </c>
      <c r="H397" s="155">
        <v>13</v>
      </c>
      <c r="I397" s="156"/>
      <c r="L397" s="152"/>
      <c r="M397" s="157"/>
      <c r="T397" s="158"/>
      <c r="AT397" s="153" t="s">
        <v>157</v>
      </c>
      <c r="AU397" s="153" t="s">
        <v>155</v>
      </c>
      <c r="AV397" s="13" t="s">
        <v>90</v>
      </c>
      <c r="AW397" s="13" t="s">
        <v>34</v>
      </c>
      <c r="AX397" s="13" t="s">
        <v>80</v>
      </c>
      <c r="AY397" s="153" t="s">
        <v>145</v>
      </c>
    </row>
    <row r="398" spans="2:65" s="13" customFormat="1" ht="11.25">
      <c r="B398" s="152"/>
      <c r="D398" s="146" t="s">
        <v>157</v>
      </c>
      <c r="E398" s="153" t="s">
        <v>1</v>
      </c>
      <c r="F398" s="154" t="s">
        <v>583</v>
      </c>
      <c r="H398" s="155">
        <v>278</v>
      </c>
      <c r="I398" s="156"/>
      <c r="L398" s="152"/>
      <c r="M398" s="157"/>
      <c r="T398" s="158"/>
      <c r="AT398" s="153" t="s">
        <v>157</v>
      </c>
      <c r="AU398" s="153" t="s">
        <v>155</v>
      </c>
      <c r="AV398" s="13" t="s">
        <v>90</v>
      </c>
      <c r="AW398" s="13" t="s">
        <v>34</v>
      </c>
      <c r="AX398" s="13" t="s">
        <v>80</v>
      </c>
      <c r="AY398" s="153" t="s">
        <v>145</v>
      </c>
    </row>
    <row r="399" spans="2:65" s="13" customFormat="1" ht="11.25">
      <c r="B399" s="152"/>
      <c r="D399" s="146" t="s">
        <v>157</v>
      </c>
      <c r="E399" s="153" t="s">
        <v>1</v>
      </c>
      <c r="F399" s="154" t="s">
        <v>584</v>
      </c>
      <c r="H399" s="155">
        <v>78.5</v>
      </c>
      <c r="I399" s="156"/>
      <c r="L399" s="152"/>
      <c r="M399" s="157"/>
      <c r="T399" s="158"/>
      <c r="AT399" s="153" t="s">
        <v>157</v>
      </c>
      <c r="AU399" s="153" t="s">
        <v>155</v>
      </c>
      <c r="AV399" s="13" t="s">
        <v>90</v>
      </c>
      <c r="AW399" s="13" t="s">
        <v>34</v>
      </c>
      <c r="AX399" s="13" t="s">
        <v>80</v>
      </c>
      <c r="AY399" s="153" t="s">
        <v>145</v>
      </c>
    </row>
    <row r="400" spans="2:65" s="13" customFormat="1" ht="11.25">
      <c r="B400" s="152"/>
      <c r="D400" s="146" t="s">
        <v>157</v>
      </c>
      <c r="E400" s="153" t="s">
        <v>1</v>
      </c>
      <c r="F400" s="154" t="s">
        <v>585</v>
      </c>
      <c r="H400" s="155">
        <v>16</v>
      </c>
      <c r="I400" s="156"/>
      <c r="L400" s="152"/>
      <c r="M400" s="157"/>
      <c r="T400" s="158"/>
      <c r="AT400" s="153" t="s">
        <v>157</v>
      </c>
      <c r="AU400" s="153" t="s">
        <v>155</v>
      </c>
      <c r="AV400" s="13" t="s">
        <v>90</v>
      </c>
      <c r="AW400" s="13" t="s">
        <v>34</v>
      </c>
      <c r="AX400" s="13" t="s">
        <v>80</v>
      </c>
      <c r="AY400" s="153" t="s">
        <v>145</v>
      </c>
    </row>
    <row r="401" spans="2:65" s="12" customFormat="1" ht="11.25">
      <c r="B401" s="145"/>
      <c r="D401" s="146" t="s">
        <v>157</v>
      </c>
      <c r="E401" s="147" t="s">
        <v>1</v>
      </c>
      <c r="F401" s="148" t="s">
        <v>575</v>
      </c>
      <c r="H401" s="147" t="s">
        <v>1</v>
      </c>
      <c r="I401" s="149"/>
      <c r="L401" s="145"/>
      <c r="M401" s="150"/>
      <c r="T401" s="151"/>
      <c r="AT401" s="147" t="s">
        <v>157</v>
      </c>
      <c r="AU401" s="147" t="s">
        <v>155</v>
      </c>
      <c r="AV401" s="12" t="s">
        <v>88</v>
      </c>
      <c r="AW401" s="12" t="s">
        <v>34</v>
      </c>
      <c r="AX401" s="12" t="s">
        <v>80</v>
      </c>
      <c r="AY401" s="147" t="s">
        <v>145</v>
      </c>
    </row>
    <row r="402" spans="2:65" s="13" customFormat="1" ht="11.25">
      <c r="B402" s="152"/>
      <c r="D402" s="146" t="s">
        <v>157</v>
      </c>
      <c r="E402" s="153" t="s">
        <v>1</v>
      </c>
      <c r="F402" s="154" t="s">
        <v>586</v>
      </c>
      <c r="H402" s="155">
        <v>133.5</v>
      </c>
      <c r="I402" s="156"/>
      <c r="L402" s="152"/>
      <c r="M402" s="157"/>
      <c r="T402" s="158"/>
      <c r="AT402" s="153" t="s">
        <v>157</v>
      </c>
      <c r="AU402" s="153" t="s">
        <v>155</v>
      </c>
      <c r="AV402" s="13" t="s">
        <v>90</v>
      </c>
      <c r="AW402" s="13" t="s">
        <v>34</v>
      </c>
      <c r="AX402" s="13" t="s">
        <v>80</v>
      </c>
      <c r="AY402" s="153" t="s">
        <v>145</v>
      </c>
    </row>
    <row r="403" spans="2:65" s="14" customFormat="1" ht="11.25">
      <c r="B403" s="159"/>
      <c r="D403" s="146" t="s">
        <v>157</v>
      </c>
      <c r="E403" s="160" t="s">
        <v>1</v>
      </c>
      <c r="F403" s="161" t="s">
        <v>162</v>
      </c>
      <c r="H403" s="162">
        <v>519</v>
      </c>
      <c r="I403" s="163"/>
      <c r="L403" s="159"/>
      <c r="M403" s="164"/>
      <c r="T403" s="165"/>
      <c r="AT403" s="160" t="s">
        <v>157</v>
      </c>
      <c r="AU403" s="160" t="s">
        <v>155</v>
      </c>
      <c r="AV403" s="14" t="s">
        <v>154</v>
      </c>
      <c r="AW403" s="14" t="s">
        <v>34</v>
      </c>
      <c r="AX403" s="14" t="s">
        <v>88</v>
      </c>
      <c r="AY403" s="160" t="s">
        <v>145</v>
      </c>
    </row>
    <row r="404" spans="2:65" s="1" customFormat="1" ht="16.5" customHeight="1">
      <c r="B404" s="32"/>
      <c r="C404" s="132" t="s">
        <v>587</v>
      </c>
      <c r="D404" s="132" t="s">
        <v>149</v>
      </c>
      <c r="E404" s="133" t="s">
        <v>588</v>
      </c>
      <c r="F404" s="134" t="s">
        <v>589</v>
      </c>
      <c r="G404" s="135" t="s">
        <v>297</v>
      </c>
      <c r="H404" s="136">
        <v>43</v>
      </c>
      <c r="I404" s="137"/>
      <c r="J404" s="138">
        <f>ROUND(I404*H404,2)</f>
        <v>0</v>
      </c>
      <c r="K404" s="134" t="s">
        <v>153</v>
      </c>
      <c r="L404" s="32"/>
      <c r="M404" s="139" t="s">
        <v>1</v>
      </c>
      <c r="N404" s="140" t="s">
        <v>45</v>
      </c>
      <c r="P404" s="141">
        <f>O404*H404</f>
        <v>0</v>
      </c>
      <c r="Q404" s="141">
        <v>0</v>
      </c>
      <c r="R404" s="141">
        <f>Q404*H404</f>
        <v>0</v>
      </c>
      <c r="S404" s="141">
        <v>0.28999999999999998</v>
      </c>
      <c r="T404" s="142">
        <f>S404*H404</f>
        <v>12.469999999999999</v>
      </c>
      <c r="AR404" s="143" t="s">
        <v>154</v>
      </c>
      <c r="AT404" s="143" t="s">
        <v>149</v>
      </c>
      <c r="AU404" s="143" t="s">
        <v>155</v>
      </c>
      <c r="AY404" s="17" t="s">
        <v>145</v>
      </c>
      <c r="BE404" s="144">
        <f>IF(N404="základní",J404,0)</f>
        <v>0</v>
      </c>
      <c r="BF404" s="144">
        <f>IF(N404="snížená",J404,0)</f>
        <v>0</v>
      </c>
      <c r="BG404" s="144">
        <f>IF(N404="zákl. přenesená",J404,0)</f>
        <v>0</v>
      </c>
      <c r="BH404" s="144">
        <f>IF(N404="sníž. přenesená",J404,0)</f>
        <v>0</v>
      </c>
      <c r="BI404" s="144">
        <f>IF(N404="nulová",J404,0)</f>
        <v>0</v>
      </c>
      <c r="BJ404" s="17" t="s">
        <v>88</v>
      </c>
      <c r="BK404" s="144">
        <f>ROUND(I404*H404,2)</f>
        <v>0</v>
      </c>
      <c r="BL404" s="17" t="s">
        <v>154</v>
      </c>
      <c r="BM404" s="143" t="s">
        <v>590</v>
      </c>
    </row>
    <row r="405" spans="2:65" s="13" customFormat="1" ht="11.25">
      <c r="B405" s="152"/>
      <c r="D405" s="146" t="s">
        <v>157</v>
      </c>
      <c r="E405" s="153" t="s">
        <v>1</v>
      </c>
      <c r="F405" s="154" t="s">
        <v>591</v>
      </c>
      <c r="H405" s="155">
        <v>43</v>
      </c>
      <c r="I405" s="156"/>
      <c r="L405" s="152"/>
      <c r="M405" s="157"/>
      <c r="T405" s="158"/>
      <c r="AT405" s="153" t="s">
        <v>157</v>
      </c>
      <c r="AU405" s="153" t="s">
        <v>155</v>
      </c>
      <c r="AV405" s="13" t="s">
        <v>90</v>
      </c>
      <c r="AW405" s="13" t="s">
        <v>34</v>
      </c>
      <c r="AX405" s="13" t="s">
        <v>88</v>
      </c>
      <c r="AY405" s="153" t="s">
        <v>145</v>
      </c>
    </row>
    <row r="406" spans="2:65" s="1" customFormat="1" ht="16.5" customHeight="1">
      <c r="B406" s="32"/>
      <c r="C406" s="132" t="s">
        <v>592</v>
      </c>
      <c r="D406" s="132" t="s">
        <v>149</v>
      </c>
      <c r="E406" s="133" t="s">
        <v>593</v>
      </c>
      <c r="F406" s="134" t="s">
        <v>594</v>
      </c>
      <c r="G406" s="135" t="s">
        <v>297</v>
      </c>
      <c r="H406" s="136">
        <v>303</v>
      </c>
      <c r="I406" s="137"/>
      <c r="J406" s="138">
        <f>ROUND(I406*H406,2)</f>
        <v>0</v>
      </c>
      <c r="K406" s="134" t="s">
        <v>153</v>
      </c>
      <c r="L406" s="32"/>
      <c r="M406" s="139" t="s">
        <v>1</v>
      </c>
      <c r="N406" s="140" t="s">
        <v>45</v>
      </c>
      <c r="P406" s="141">
        <f>O406*H406</f>
        <v>0</v>
      </c>
      <c r="Q406" s="141">
        <v>0</v>
      </c>
      <c r="R406" s="141">
        <f>Q406*H406</f>
        <v>0</v>
      </c>
      <c r="S406" s="141">
        <v>0.20499999999999999</v>
      </c>
      <c r="T406" s="142">
        <f>S406*H406</f>
        <v>62.114999999999995</v>
      </c>
      <c r="AR406" s="143" t="s">
        <v>154</v>
      </c>
      <c r="AT406" s="143" t="s">
        <v>149</v>
      </c>
      <c r="AU406" s="143" t="s">
        <v>155</v>
      </c>
      <c r="AY406" s="17" t="s">
        <v>145</v>
      </c>
      <c r="BE406" s="144">
        <f>IF(N406="základní",J406,0)</f>
        <v>0</v>
      </c>
      <c r="BF406" s="144">
        <f>IF(N406="snížená",J406,0)</f>
        <v>0</v>
      </c>
      <c r="BG406" s="144">
        <f>IF(N406="zákl. přenesená",J406,0)</f>
        <v>0</v>
      </c>
      <c r="BH406" s="144">
        <f>IF(N406="sníž. přenesená",J406,0)</f>
        <v>0</v>
      </c>
      <c r="BI406" s="144">
        <f>IF(N406="nulová",J406,0)</f>
        <v>0</v>
      </c>
      <c r="BJ406" s="17" t="s">
        <v>88</v>
      </c>
      <c r="BK406" s="144">
        <f>ROUND(I406*H406,2)</f>
        <v>0</v>
      </c>
      <c r="BL406" s="17" t="s">
        <v>154</v>
      </c>
      <c r="BM406" s="143" t="s">
        <v>595</v>
      </c>
    </row>
    <row r="407" spans="2:65" s="13" customFormat="1" ht="33.75">
      <c r="B407" s="152"/>
      <c r="D407" s="146" t="s">
        <v>157</v>
      </c>
      <c r="E407" s="153" t="s">
        <v>1</v>
      </c>
      <c r="F407" s="154" t="s">
        <v>596</v>
      </c>
      <c r="H407" s="155">
        <v>282</v>
      </c>
      <c r="I407" s="156"/>
      <c r="L407" s="152"/>
      <c r="M407" s="157"/>
      <c r="T407" s="158"/>
      <c r="AT407" s="153" t="s">
        <v>157</v>
      </c>
      <c r="AU407" s="153" t="s">
        <v>155</v>
      </c>
      <c r="AV407" s="13" t="s">
        <v>90</v>
      </c>
      <c r="AW407" s="13" t="s">
        <v>34</v>
      </c>
      <c r="AX407" s="13" t="s">
        <v>80</v>
      </c>
      <c r="AY407" s="153" t="s">
        <v>145</v>
      </c>
    </row>
    <row r="408" spans="2:65" s="13" customFormat="1" ht="11.25">
      <c r="B408" s="152"/>
      <c r="D408" s="146" t="s">
        <v>157</v>
      </c>
      <c r="E408" s="153" t="s">
        <v>1</v>
      </c>
      <c r="F408" s="154" t="s">
        <v>597</v>
      </c>
      <c r="H408" s="155">
        <v>21</v>
      </c>
      <c r="I408" s="156"/>
      <c r="L408" s="152"/>
      <c r="M408" s="157"/>
      <c r="T408" s="158"/>
      <c r="AT408" s="153" t="s">
        <v>157</v>
      </c>
      <c r="AU408" s="153" t="s">
        <v>155</v>
      </c>
      <c r="AV408" s="13" t="s">
        <v>90</v>
      </c>
      <c r="AW408" s="13" t="s">
        <v>34</v>
      </c>
      <c r="AX408" s="13" t="s">
        <v>80</v>
      </c>
      <c r="AY408" s="153" t="s">
        <v>145</v>
      </c>
    </row>
    <row r="409" spans="2:65" s="14" customFormat="1" ht="11.25">
      <c r="B409" s="159"/>
      <c r="D409" s="146" t="s">
        <v>157</v>
      </c>
      <c r="E409" s="160" t="s">
        <v>1</v>
      </c>
      <c r="F409" s="161" t="s">
        <v>162</v>
      </c>
      <c r="H409" s="162">
        <v>303</v>
      </c>
      <c r="I409" s="163"/>
      <c r="L409" s="159"/>
      <c r="M409" s="164"/>
      <c r="T409" s="165"/>
      <c r="AT409" s="160" t="s">
        <v>157</v>
      </c>
      <c r="AU409" s="160" t="s">
        <v>155</v>
      </c>
      <c r="AV409" s="14" t="s">
        <v>154</v>
      </c>
      <c r="AW409" s="14" t="s">
        <v>34</v>
      </c>
      <c r="AX409" s="14" t="s">
        <v>88</v>
      </c>
      <c r="AY409" s="160" t="s">
        <v>145</v>
      </c>
    </row>
    <row r="410" spans="2:65" s="1" customFormat="1" ht="16.5" customHeight="1">
      <c r="B410" s="32"/>
      <c r="C410" s="132" t="s">
        <v>598</v>
      </c>
      <c r="D410" s="132" t="s">
        <v>149</v>
      </c>
      <c r="E410" s="133" t="s">
        <v>599</v>
      </c>
      <c r="F410" s="134" t="s">
        <v>600</v>
      </c>
      <c r="G410" s="135" t="s">
        <v>297</v>
      </c>
      <c r="H410" s="136">
        <v>126.5</v>
      </c>
      <c r="I410" s="137"/>
      <c r="J410" s="138">
        <f>ROUND(I410*H410,2)</f>
        <v>0</v>
      </c>
      <c r="K410" s="134" t="s">
        <v>153</v>
      </c>
      <c r="L410" s="32"/>
      <c r="M410" s="139" t="s">
        <v>1</v>
      </c>
      <c r="N410" s="140" t="s">
        <v>45</v>
      </c>
      <c r="P410" s="141">
        <f>O410*H410</f>
        <v>0</v>
      </c>
      <c r="Q410" s="141">
        <v>0</v>
      </c>
      <c r="R410" s="141">
        <f>Q410*H410</f>
        <v>0</v>
      </c>
      <c r="S410" s="141">
        <v>0.04</v>
      </c>
      <c r="T410" s="142">
        <f>S410*H410</f>
        <v>5.0600000000000005</v>
      </c>
      <c r="AR410" s="143" t="s">
        <v>154</v>
      </c>
      <c r="AT410" s="143" t="s">
        <v>149</v>
      </c>
      <c r="AU410" s="143" t="s">
        <v>155</v>
      </c>
      <c r="AY410" s="17" t="s">
        <v>145</v>
      </c>
      <c r="BE410" s="144">
        <f>IF(N410="základní",J410,0)</f>
        <v>0</v>
      </c>
      <c r="BF410" s="144">
        <f>IF(N410="snížená",J410,0)</f>
        <v>0</v>
      </c>
      <c r="BG410" s="144">
        <f>IF(N410="zákl. přenesená",J410,0)</f>
        <v>0</v>
      </c>
      <c r="BH410" s="144">
        <f>IF(N410="sníž. přenesená",J410,0)</f>
        <v>0</v>
      </c>
      <c r="BI410" s="144">
        <f>IF(N410="nulová",J410,0)</f>
        <v>0</v>
      </c>
      <c r="BJ410" s="17" t="s">
        <v>88</v>
      </c>
      <c r="BK410" s="144">
        <f>ROUND(I410*H410,2)</f>
        <v>0</v>
      </c>
      <c r="BL410" s="17" t="s">
        <v>154</v>
      </c>
      <c r="BM410" s="143" t="s">
        <v>601</v>
      </c>
    </row>
    <row r="411" spans="2:65" s="13" customFormat="1" ht="22.5">
      <c r="B411" s="152"/>
      <c r="D411" s="146" t="s">
        <v>157</v>
      </c>
      <c r="E411" s="153" t="s">
        <v>1</v>
      </c>
      <c r="F411" s="154" t="s">
        <v>602</v>
      </c>
      <c r="H411" s="155">
        <v>124</v>
      </c>
      <c r="I411" s="156"/>
      <c r="L411" s="152"/>
      <c r="M411" s="157"/>
      <c r="T411" s="158"/>
      <c r="AT411" s="153" t="s">
        <v>157</v>
      </c>
      <c r="AU411" s="153" t="s">
        <v>155</v>
      </c>
      <c r="AV411" s="13" t="s">
        <v>90</v>
      </c>
      <c r="AW411" s="13" t="s">
        <v>34</v>
      </c>
      <c r="AX411" s="13" t="s">
        <v>80</v>
      </c>
      <c r="AY411" s="153" t="s">
        <v>145</v>
      </c>
    </row>
    <row r="412" spans="2:65" s="13" customFormat="1" ht="11.25">
      <c r="B412" s="152"/>
      <c r="D412" s="146" t="s">
        <v>157</v>
      </c>
      <c r="E412" s="153" t="s">
        <v>1</v>
      </c>
      <c r="F412" s="154" t="s">
        <v>603</v>
      </c>
      <c r="H412" s="155">
        <v>2.5</v>
      </c>
      <c r="I412" s="156"/>
      <c r="L412" s="152"/>
      <c r="M412" s="157"/>
      <c r="T412" s="158"/>
      <c r="AT412" s="153" t="s">
        <v>157</v>
      </c>
      <c r="AU412" s="153" t="s">
        <v>155</v>
      </c>
      <c r="AV412" s="13" t="s">
        <v>90</v>
      </c>
      <c r="AW412" s="13" t="s">
        <v>34</v>
      </c>
      <c r="AX412" s="13" t="s">
        <v>80</v>
      </c>
      <c r="AY412" s="153" t="s">
        <v>145</v>
      </c>
    </row>
    <row r="413" spans="2:65" s="14" customFormat="1" ht="11.25">
      <c r="B413" s="159"/>
      <c r="D413" s="146" t="s">
        <v>157</v>
      </c>
      <c r="E413" s="160" t="s">
        <v>1</v>
      </c>
      <c r="F413" s="161" t="s">
        <v>162</v>
      </c>
      <c r="H413" s="162">
        <v>126.5</v>
      </c>
      <c r="I413" s="163"/>
      <c r="L413" s="159"/>
      <c r="M413" s="164"/>
      <c r="T413" s="165"/>
      <c r="AT413" s="160" t="s">
        <v>157</v>
      </c>
      <c r="AU413" s="160" t="s">
        <v>155</v>
      </c>
      <c r="AV413" s="14" t="s">
        <v>154</v>
      </c>
      <c r="AW413" s="14" t="s">
        <v>34</v>
      </c>
      <c r="AX413" s="14" t="s">
        <v>88</v>
      </c>
      <c r="AY413" s="160" t="s">
        <v>145</v>
      </c>
    </row>
    <row r="414" spans="2:65" s="1" customFormat="1" ht="24.2" customHeight="1">
      <c r="B414" s="32"/>
      <c r="C414" s="132" t="s">
        <v>604</v>
      </c>
      <c r="D414" s="132" t="s">
        <v>149</v>
      </c>
      <c r="E414" s="133" t="s">
        <v>605</v>
      </c>
      <c r="F414" s="134" t="s">
        <v>606</v>
      </c>
      <c r="G414" s="135" t="s">
        <v>192</v>
      </c>
      <c r="H414" s="136">
        <v>305.5</v>
      </c>
      <c r="I414" s="137"/>
      <c r="J414" s="138">
        <f>ROUND(I414*H414,2)</f>
        <v>0</v>
      </c>
      <c r="K414" s="134" t="s">
        <v>153</v>
      </c>
      <c r="L414" s="32"/>
      <c r="M414" s="139" t="s">
        <v>1</v>
      </c>
      <c r="N414" s="140" t="s">
        <v>45</v>
      </c>
      <c r="P414" s="141">
        <f>O414*H414</f>
        <v>0</v>
      </c>
      <c r="Q414" s="141">
        <v>0</v>
      </c>
      <c r="R414" s="141">
        <f>Q414*H414</f>
        <v>0</v>
      </c>
      <c r="S414" s="141">
        <v>0</v>
      </c>
      <c r="T414" s="142">
        <f>S414*H414</f>
        <v>0</v>
      </c>
      <c r="AR414" s="143" t="s">
        <v>154</v>
      </c>
      <c r="AT414" s="143" t="s">
        <v>149</v>
      </c>
      <c r="AU414" s="143" t="s">
        <v>155</v>
      </c>
      <c r="AY414" s="17" t="s">
        <v>145</v>
      </c>
      <c r="BE414" s="144">
        <f>IF(N414="základní",J414,0)</f>
        <v>0</v>
      </c>
      <c r="BF414" s="144">
        <f>IF(N414="snížená",J414,0)</f>
        <v>0</v>
      </c>
      <c r="BG414" s="144">
        <f>IF(N414="zákl. přenesená",J414,0)</f>
        <v>0</v>
      </c>
      <c r="BH414" s="144">
        <f>IF(N414="sníž. přenesená",J414,0)</f>
        <v>0</v>
      </c>
      <c r="BI414" s="144">
        <f>IF(N414="nulová",J414,0)</f>
        <v>0</v>
      </c>
      <c r="BJ414" s="17" t="s">
        <v>88</v>
      </c>
      <c r="BK414" s="144">
        <f>ROUND(I414*H414,2)</f>
        <v>0</v>
      </c>
      <c r="BL414" s="17" t="s">
        <v>154</v>
      </c>
      <c r="BM414" s="143" t="s">
        <v>607</v>
      </c>
    </row>
    <row r="415" spans="2:65" s="13" customFormat="1" ht="11.25">
      <c r="B415" s="152"/>
      <c r="D415" s="146" t="s">
        <v>157</v>
      </c>
      <c r="E415" s="153" t="s">
        <v>1</v>
      </c>
      <c r="F415" s="154" t="s">
        <v>608</v>
      </c>
      <c r="H415" s="155">
        <v>305.5</v>
      </c>
      <c r="I415" s="156"/>
      <c r="L415" s="152"/>
      <c r="M415" s="157"/>
      <c r="T415" s="158"/>
      <c r="AT415" s="153" t="s">
        <v>157</v>
      </c>
      <c r="AU415" s="153" t="s">
        <v>155</v>
      </c>
      <c r="AV415" s="13" t="s">
        <v>90</v>
      </c>
      <c r="AW415" s="13" t="s">
        <v>34</v>
      </c>
      <c r="AX415" s="13" t="s">
        <v>88</v>
      </c>
      <c r="AY415" s="153" t="s">
        <v>145</v>
      </c>
    </row>
    <row r="416" spans="2:65" s="11" customFormat="1" ht="20.85" customHeight="1">
      <c r="B416" s="120"/>
      <c r="D416" s="121" t="s">
        <v>79</v>
      </c>
      <c r="E416" s="130" t="s">
        <v>609</v>
      </c>
      <c r="F416" s="130" t="s">
        <v>610</v>
      </c>
      <c r="I416" s="123"/>
      <c r="J416" s="131">
        <f>BK416</f>
        <v>0</v>
      </c>
      <c r="L416" s="120"/>
      <c r="M416" s="125"/>
      <c r="P416" s="126">
        <f>SUM(P417:P428)</f>
        <v>0</v>
      </c>
      <c r="R416" s="126">
        <f>SUM(R417:R428)</f>
        <v>0</v>
      </c>
      <c r="T416" s="127">
        <f>SUM(T417:T428)</f>
        <v>47.068799999999996</v>
      </c>
      <c r="AR416" s="121" t="s">
        <v>88</v>
      </c>
      <c r="AT416" s="128" t="s">
        <v>79</v>
      </c>
      <c r="AU416" s="128" t="s">
        <v>90</v>
      </c>
      <c r="AY416" s="121" t="s">
        <v>145</v>
      </c>
      <c r="BK416" s="129">
        <f>SUM(BK417:BK428)</f>
        <v>0</v>
      </c>
    </row>
    <row r="417" spans="2:65" s="1" customFormat="1" ht="16.5" customHeight="1">
      <c r="B417" s="32"/>
      <c r="C417" s="132" t="s">
        <v>611</v>
      </c>
      <c r="D417" s="132" t="s">
        <v>149</v>
      </c>
      <c r="E417" s="133" t="s">
        <v>612</v>
      </c>
      <c r="F417" s="134" t="s">
        <v>613</v>
      </c>
      <c r="G417" s="135" t="s">
        <v>152</v>
      </c>
      <c r="H417" s="136">
        <v>2.5920000000000001</v>
      </c>
      <c r="I417" s="137"/>
      <c r="J417" s="138">
        <f>ROUND(I417*H417,2)</f>
        <v>0</v>
      </c>
      <c r="K417" s="134" t="s">
        <v>153</v>
      </c>
      <c r="L417" s="32"/>
      <c r="M417" s="139" t="s">
        <v>1</v>
      </c>
      <c r="N417" s="140" t="s">
        <v>45</v>
      </c>
      <c r="P417" s="141">
        <f>O417*H417</f>
        <v>0</v>
      </c>
      <c r="Q417" s="141">
        <v>0</v>
      </c>
      <c r="R417" s="141">
        <f>Q417*H417</f>
        <v>0</v>
      </c>
      <c r="S417" s="141">
        <v>2</v>
      </c>
      <c r="T417" s="142">
        <f>S417*H417</f>
        <v>5.1840000000000002</v>
      </c>
      <c r="AR417" s="143" t="s">
        <v>154</v>
      </c>
      <c r="AT417" s="143" t="s">
        <v>149</v>
      </c>
      <c r="AU417" s="143" t="s">
        <v>155</v>
      </c>
      <c r="AY417" s="17" t="s">
        <v>145</v>
      </c>
      <c r="BE417" s="144">
        <f>IF(N417="základní",J417,0)</f>
        <v>0</v>
      </c>
      <c r="BF417" s="144">
        <f>IF(N417="snížená",J417,0)</f>
        <v>0</v>
      </c>
      <c r="BG417" s="144">
        <f>IF(N417="zákl. přenesená",J417,0)</f>
        <v>0</v>
      </c>
      <c r="BH417" s="144">
        <f>IF(N417="sníž. přenesená",J417,0)</f>
        <v>0</v>
      </c>
      <c r="BI417" s="144">
        <f>IF(N417="nulová",J417,0)</f>
        <v>0</v>
      </c>
      <c r="BJ417" s="17" t="s">
        <v>88</v>
      </c>
      <c r="BK417" s="144">
        <f>ROUND(I417*H417,2)</f>
        <v>0</v>
      </c>
      <c r="BL417" s="17" t="s">
        <v>154</v>
      </c>
      <c r="BM417" s="143" t="s">
        <v>614</v>
      </c>
    </row>
    <row r="418" spans="2:65" s="13" customFormat="1" ht="11.25">
      <c r="B418" s="152"/>
      <c r="D418" s="146" t="s">
        <v>157</v>
      </c>
      <c r="E418" s="153" t="s">
        <v>1</v>
      </c>
      <c r="F418" s="154" t="s">
        <v>615</v>
      </c>
      <c r="H418" s="155">
        <v>2.5920000000000001</v>
      </c>
      <c r="I418" s="156"/>
      <c r="L418" s="152"/>
      <c r="M418" s="157"/>
      <c r="T418" s="158"/>
      <c r="AT418" s="153" t="s">
        <v>157</v>
      </c>
      <c r="AU418" s="153" t="s">
        <v>155</v>
      </c>
      <c r="AV418" s="13" t="s">
        <v>90</v>
      </c>
      <c r="AW418" s="13" t="s">
        <v>34</v>
      </c>
      <c r="AX418" s="13" t="s">
        <v>88</v>
      </c>
      <c r="AY418" s="153" t="s">
        <v>145</v>
      </c>
    </row>
    <row r="419" spans="2:65" s="1" customFormat="1" ht="24.2" customHeight="1">
      <c r="B419" s="32"/>
      <c r="C419" s="132" t="s">
        <v>616</v>
      </c>
      <c r="D419" s="132" t="s">
        <v>149</v>
      </c>
      <c r="E419" s="133" t="s">
        <v>617</v>
      </c>
      <c r="F419" s="134" t="s">
        <v>618</v>
      </c>
      <c r="G419" s="135" t="s">
        <v>152</v>
      </c>
      <c r="H419" s="136">
        <v>1.944</v>
      </c>
      <c r="I419" s="137"/>
      <c r="J419" s="138">
        <f>ROUND(I419*H419,2)</f>
        <v>0</v>
      </c>
      <c r="K419" s="134" t="s">
        <v>153</v>
      </c>
      <c r="L419" s="32"/>
      <c r="M419" s="139" t="s">
        <v>1</v>
      </c>
      <c r="N419" s="140" t="s">
        <v>45</v>
      </c>
      <c r="P419" s="141">
        <f>O419*H419</f>
        <v>0</v>
      </c>
      <c r="Q419" s="141">
        <v>0</v>
      </c>
      <c r="R419" s="141">
        <f>Q419*H419</f>
        <v>0</v>
      </c>
      <c r="S419" s="141">
        <v>2.2000000000000002</v>
      </c>
      <c r="T419" s="142">
        <f>S419*H419</f>
        <v>4.2768000000000006</v>
      </c>
      <c r="AR419" s="143" t="s">
        <v>154</v>
      </c>
      <c r="AT419" s="143" t="s">
        <v>149</v>
      </c>
      <c r="AU419" s="143" t="s">
        <v>155</v>
      </c>
      <c r="AY419" s="17" t="s">
        <v>145</v>
      </c>
      <c r="BE419" s="144">
        <f>IF(N419="základní",J419,0)</f>
        <v>0</v>
      </c>
      <c r="BF419" s="144">
        <f>IF(N419="snížená",J419,0)</f>
        <v>0</v>
      </c>
      <c r="BG419" s="144">
        <f>IF(N419="zákl. přenesená",J419,0)</f>
        <v>0</v>
      </c>
      <c r="BH419" s="144">
        <f>IF(N419="sníž. přenesená",J419,0)</f>
        <v>0</v>
      </c>
      <c r="BI419" s="144">
        <f>IF(N419="nulová",J419,0)</f>
        <v>0</v>
      </c>
      <c r="BJ419" s="17" t="s">
        <v>88</v>
      </c>
      <c r="BK419" s="144">
        <f>ROUND(I419*H419,2)</f>
        <v>0</v>
      </c>
      <c r="BL419" s="17" t="s">
        <v>154</v>
      </c>
      <c r="BM419" s="143" t="s">
        <v>619</v>
      </c>
    </row>
    <row r="420" spans="2:65" s="13" customFormat="1" ht="11.25">
      <c r="B420" s="152"/>
      <c r="D420" s="146" t="s">
        <v>157</v>
      </c>
      <c r="E420" s="153" t="s">
        <v>1</v>
      </c>
      <c r="F420" s="154" t="s">
        <v>620</v>
      </c>
      <c r="H420" s="155">
        <v>1.944</v>
      </c>
      <c r="I420" s="156"/>
      <c r="L420" s="152"/>
      <c r="M420" s="157"/>
      <c r="T420" s="158"/>
      <c r="AT420" s="153" t="s">
        <v>157</v>
      </c>
      <c r="AU420" s="153" t="s">
        <v>155</v>
      </c>
      <c r="AV420" s="13" t="s">
        <v>90</v>
      </c>
      <c r="AW420" s="13" t="s">
        <v>34</v>
      </c>
      <c r="AX420" s="13" t="s">
        <v>88</v>
      </c>
      <c r="AY420" s="153" t="s">
        <v>145</v>
      </c>
    </row>
    <row r="421" spans="2:65" s="1" customFormat="1" ht="16.5" customHeight="1">
      <c r="B421" s="32"/>
      <c r="C421" s="132" t="s">
        <v>621</v>
      </c>
      <c r="D421" s="132" t="s">
        <v>149</v>
      </c>
      <c r="E421" s="133" t="s">
        <v>622</v>
      </c>
      <c r="F421" s="134" t="s">
        <v>623</v>
      </c>
      <c r="G421" s="135" t="s">
        <v>297</v>
      </c>
      <c r="H421" s="136">
        <v>48.5</v>
      </c>
      <c r="I421" s="137"/>
      <c r="J421" s="138">
        <f>ROUND(I421*H421,2)</f>
        <v>0</v>
      </c>
      <c r="K421" s="134" t="s">
        <v>153</v>
      </c>
      <c r="L421" s="32"/>
      <c r="M421" s="139" t="s">
        <v>1</v>
      </c>
      <c r="N421" s="140" t="s">
        <v>45</v>
      </c>
      <c r="P421" s="141">
        <f>O421*H421</f>
        <v>0</v>
      </c>
      <c r="Q421" s="141">
        <v>0</v>
      </c>
      <c r="R421" s="141">
        <f>Q421*H421</f>
        <v>0</v>
      </c>
      <c r="S421" s="141">
        <v>0.753</v>
      </c>
      <c r="T421" s="142">
        <f>S421*H421</f>
        <v>36.520499999999998</v>
      </c>
      <c r="AR421" s="143" t="s">
        <v>154</v>
      </c>
      <c r="AT421" s="143" t="s">
        <v>149</v>
      </c>
      <c r="AU421" s="143" t="s">
        <v>155</v>
      </c>
      <c r="AY421" s="17" t="s">
        <v>145</v>
      </c>
      <c r="BE421" s="144">
        <f>IF(N421="základní",J421,0)</f>
        <v>0</v>
      </c>
      <c r="BF421" s="144">
        <f>IF(N421="snížená",J421,0)</f>
        <v>0</v>
      </c>
      <c r="BG421" s="144">
        <f>IF(N421="zákl. přenesená",J421,0)</f>
        <v>0</v>
      </c>
      <c r="BH421" s="144">
        <f>IF(N421="sníž. přenesená",J421,0)</f>
        <v>0</v>
      </c>
      <c r="BI421" s="144">
        <f>IF(N421="nulová",J421,0)</f>
        <v>0</v>
      </c>
      <c r="BJ421" s="17" t="s">
        <v>88</v>
      </c>
      <c r="BK421" s="144">
        <f>ROUND(I421*H421,2)</f>
        <v>0</v>
      </c>
      <c r="BL421" s="17" t="s">
        <v>154</v>
      </c>
      <c r="BM421" s="143" t="s">
        <v>624</v>
      </c>
    </row>
    <row r="422" spans="2:65" s="13" customFormat="1" ht="11.25">
      <c r="B422" s="152"/>
      <c r="D422" s="146" t="s">
        <v>157</v>
      </c>
      <c r="E422" s="153" t="s">
        <v>1</v>
      </c>
      <c r="F422" s="154" t="s">
        <v>625</v>
      </c>
      <c r="H422" s="155">
        <v>48.5</v>
      </c>
      <c r="I422" s="156"/>
      <c r="L422" s="152"/>
      <c r="M422" s="157"/>
      <c r="T422" s="158"/>
      <c r="AT422" s="153" t="s">
        <v>157</v>
      </c>
      <c r="AU422" s="153" t="s">
        <v>155</v>
      </c>
      <c r="AV422" s="13" t="s">
        <v>90</v>
      </c>
      <c r="AW422" s="13" t="s">
        <v>34</v>
      </c>
      <c r="AX422" s="13" t="s">
        <v>88</v>
      </c>
      <c r="AY422" s="153" t="s">
        <v>145</v>
      </c>
    </row>
    <row r="423" spans="2:65" s="1" customFormat="1" ht="24.2" customHeight="1">
      <c r="B423" s="32"/>
      <c r="C423" s="132" t="s">
        <v>626</v>
      </c>
      <c r="D423" s="132" t="s">
        <v>149</v>
      </c>
      <c r="E423" s="133" t="s">
        <v>627</v>
      </c>
      <c r="F423" s="134" t="s">
        <v>628</v>
      </c>
      <c r="G423" s="135" t="s">
        <v>297</v>
      </c>
      <c r="H423" s="136">
        <v>2</v>
      </c>
      <c r="I423" s="137"/>
      <c r="J423" s="138">
        <f>ROUND(I423*H423,2)</f>
        <v>0</v>
      </c>
      <c r="K423" s="134" t="s">
        <v>153</v>
      </c>
      <c r="L423" s="32"/>
      <c r="M423" s="139" t="s">
        <v>1</v>
      </c>
      <c r="N423" s="140" t="s">
        <v>45</v>
      </c>
      <c r="P423" s="141">
        <f>O423*H423</f>
        <v>0</v>
      </c>
      <c r="Q423" s="141">
        <v>0</v>
      </c>
      <c r="R423" s="141">
        <f>Q423*H423</f>
        <v>0</v>
      </c>
      <c r="S423" s="141">
        <v>0.25</v>
      </c>
      <c r="T423" s="142">
        <f>S423*H423</f>
        <v>0.5</v>
      </c>
      <c r="AR423" s="143" t="s">
        <v>154</v>
      </c>
      <c r="AT423" s="143" t="s">
        <v>149</v>
      </c>
      <c r="AU423" s="143" t="s">
        <v>155</v>
      </c>
      <c r="AY423" s="17" t="s">
        <v>145</v>
      </c>
      <c r="BE423" s="144">
        <f>IF(N423="základní",J423,0)</f>
        <v>0</v>
      </c>
      <c r="BF423" s="144">
        <f>IF(N423="snížená",J423,0)</f>
        <v>0</v>
      </c>
      <c r="BG423" s="144">
        <f>IF(N423="zákl. přenesená",J423,0)</f>
        <v>0</v>
      </c>
      <c r="BH423" s="144">
        <f>IF(N423="sníž. přenesená",J423,0)</f>
        <v>0</v>
      </c>
      <c r="BI423" s="144">
        <f>IF(N423="nulová",J423,0)</f>
        <v>0</v>
      </c>
      <c r="BJ423" s="17" t="s">
        <v>88</v>
      </c>
      <c r="BK423" s="144">
        <f>ROUND(I423*H423,2)</f>
        <v>0</v>
      </c>
      <c r="BL423" s="17" t="s">
        <v>154</v>
      </c>
      <c r="BM423" s="143" t="s">
        <v>629</v>
      </c>
    </row>
    <row r="424" spans="2:65" s="13" customFormat="1" ht="11.25">
      <c r="B424" s="152"/>
      <c r="D424" s="146" t="s">
        <v>157</v>
      </c>
      <c r="E424" s="153" t="s">
        <v>1</v>
      </c>
      <c r="F424" s="154" t="s">
        <v>630</v>
      </c>
      <c r="H424" s="155">
        <v>2</v>
      </c>
      <c r="I424" s="156"/>
      <c r="L424" s="152"/>
      <c r="M424" s="157"/>
      <c r="T424" s="158"/>
      <c r="AT424" s="153" t="s">
        <v>157</v>
      </c>
      <c r="AU424" s="153" t="s">
        <v>155</v>
      </c>
      <c r="AV424" s="13" t="s">
        <v>90</v>
      </c>
      <c r="AW424" s="13" t="s">
        <v>34</v>
      </c>
      <c r="AX424" s="13" t="s">
        <v>88</v>
      </c>
      <c r="AY424" s="153" t="s">
        <v>145</v>
      </c>
    </row>
    <row r="425" spans="2:65" s="1" customFormat="1" ht="24.2" customHeight="1">
      <c r="B425" s="32"/>
      <c r="C425" s="132" t="s">
        <v>631</v>
      </c>
      <c r="D425" s="132" t="s">
        <v>149</v>
      </c>
      <c r="E425" s="133" t="s">
        <v>632</v>
      </c>
      <c r="F425" s="134" t="s">
        <v>633</v>
      </c>
      <c r="G425" s="135" t="s">
        <v>232</v>
      </c>
      <c r="H425" s="136">
        <v>3</v>
      </c>
      <c r="I425" s="137"/>
      <c r="J425" s="138">
        <f>ROUND(I425*H425,2)</f>
        <v>0</v>
      </c>
      <c r="K425" s="134" t="s">
        <v>153</v>
      </c>
      <c r="L425" s="32"/>
      <c r="M425" s="139" t="s">
        <v>1</v>
      </c>
      <c r="N425" s="140" t="s">
        <v>45</v>
      </c>
      <c r="P425" s="141">
        <f>O425*H425</f>
        <v>0</v>
      </c>
      <c r="Q425" s="141">
        <v>0</v>
      </c>
      <c r="R425" s="141">
        <f>Q425*H425</f>
        <v>0</v>
      </c>
      <c r="S425" s="141">
        <v>0.16500000000000001</v>
      </c>
      <c r="T425" s="142">
        <f>S425*H425</f>
        <v>0.495</v>
      </c>
      <c r="AR425" s="143" t="s">
        <v>154</v>
      </c>
      <c r="AT425" s="143" t="s">
        <v>149</v>
      </c>
      <c r="AU425" s="143" t="s">
        <v>155</v>
      </c>
      <c r="AY425" s="17" t="s">
        <v>145</v>
      </c>
      <c r="BE425" s="144">
        <f>IF(N425="základní",J425,0)</f>
        <v>0</v>
      </c>
      <c r="BF425" s="144">
        <f>IF(N425="snížená",J425,0)</f>
        <v>0</v>
      </c>
      <c r="BG425" s="144">
        <f>IF(N425="zákl. přenesená",J425,0)</f>
        <v>0</v>
      </c>
      <c r="BH425" s="144">
        <f>IF(N425="sníž. přenesená",J425,0)</f>
        <v>0</v>
      </c>
      <c r="BI425" s="144">
        <f>IF(N425="nulová",J425,0)</f>
        <v>0</v>
      </c>
      <c r="BJ425" s="17" t="s">
        <v>88</v>
      </c>
      <c r="BK425" s="144">
        <f>ROUND(I425*H425,2)</f>
        <v>0</v>
      </c>
      <c r="BL425" s="17" t="s">
        <v>154</v>
      </c>
      <c r="BM425" s="143" t="s">
        <v>634</v>
      </c>
    </row>
    <row r="426" spans="2:65" s="13" customFormat="1" ht="11.25">
      <c r="B426" s="152"/>
      <c r="D426" s="146" t="s">
        <v>157</v>
      </c>
      <c r="E426" s="153" t="s">
        <v>1</v>
      </c>
      <c r="F426" s="154" t="s">
        <v>635</v>
      </c>
      <c r="H426" s="155">
        <v>3</v>
      </c>
      <c r="I426" s="156"/>
      <c r="L426" s="152"/>
      <c r="M426" s="157"/>
      <c r="T426" s="158"/>
      <c r="AT426" s="153" t="s">
        <v>157</v>
      </c>
      <c r="AU426" s="153" t="s">
        <v>155</v>
      </c>
      <c r="AV426" s="13" t="s">
        <v>90</v>
      </c>
      <c r="AW426" s="13" t="s">
        <v>34</v>
      </c>
      <c r="AX426" s="13" t="s">
        <v>88</v>
      </c>
      <c r="AY426" s="153" t="s">
        <v>145</v>
      </c>
    </row>
    <row r="427" spans="2:65" s="1" customFormat="1" ht="24.2" customHeight="1">
      <c r="B427" s="32"/>
      <c r="C427" s="132" t="s">
        <v>636</v>
      </c>
      <c r="D427" s="132" t="s">
        <v>149</v>
      </c>
      <c r="E427" s="133" t="s">
        <v>637</v>
      </c>
      <c r="F427" s="134" t="s">
        <v>638</v>
      </c>
      <c r="G427" s="135" t="s">
        <v>297</v>
      </c>
      <c r="H427" s="136">
        <v>10</v>
      </c>
      <c r="I427" s="137"/>
      <c r="J427" s="138">
        <f>ROUND(I427*H427,2)</f>
        <v>0</v>
      </c>
      <c r="K427" s="134" t="s">
        <v>153</v>
      </c>
      <c r="L427" s="32"/>
      <c r="M427" s="139" t="s">
        <v>1</v>
      </c>
      <c r="N427" s="140" t="s">
        <v>45</v>
      </c>
      <c r="P427" s="141">
        <f>O427*H427</f>
        <v>0</v>
      </c>
      <c r="Q427" s="141">
        <v>0</v>
      </c>
      <c r="R427" s="141">
        <f>Q427*H427</f>
        <v>0</v>
      </c>
      <c r="S427" s="141">
        <v>9.2499999999999995E-3</v>
      </c>
      <c r="T427" s="142">
        <f>S427*H427</f>
        <v>9.2499999999999999E-2</v>
      </c>
      <c r="AR427" s="143" t="s">
        <v>154</v>
      </c>
      <c r="AT427" s="143" t="s">
        <v>149</v>
      </c>
      <c r="AU427" s="143" t="s">
        <v>155</v>
      </c>
      <c r="AY427" s="17" t="s">
        <v>145</v>
      </c>
      <c r="BE427" s="144">
        <f>IF(N427="základní",J427,0)</f>
        <v>0</v>
      </c>
      <c r="BF427" s="144">
        <f>IF(N427="snížená",J427,0)</f>
        <v>0</v>
      </c>
      <c r="BG427" s="144">
        <f>IF(N427="zákl. přenesená",J427,0)</f>
        <v>0</v>
      </c>
      <c r="BH427" s="144">
        <f>IF(N427="sníž. přenesená",J427,0)</f>
        <v>0</v>
      </c>
      <c r="BI427" s="144">
        <f>IF(N427="nulová",J427,0)</f>
        <v>0</v>
      </c>
      <c r="BJ427" s="17" t="s">
        <v>88</v>
      </c>
      <c r="BK427" s="144">
        <f>ROUND(I427*H427,2)</f>
        <v>0</v>
      </c>
      <c r="BL427" s="17" t="s">
        <v>154</v>
      </c>
      <c r="BM427" s="143" t="s">
        <v>639</v>
      </c>
    </row>
    <row r="428" spans="2:65" s="13" customFormat="1" ht="11.25">
      <c r="B428" s="152"/>
      <c r="D428" s="146" t="s">
        <v>157</v>
      </c>
      <c r="E428" s="153" t="s">
        <v>1</v>
      </c>
      <c r="F428" s="154" t="s">
        <v>299</v>
      </c>
      <c r="H428" s="155">
        <v>10</v>
      </c>
      <c r="I428" s="156"/>
      <c r="L428" s="152"/>
      <c r="M428" s="157"/>
      <c r="T428" s="158"/>
      <c r="AT428" s="153" t="s">
        <v>157</v>
      </c>
      <c r="AU428" s="153" t="s">
        <v>155</v>
      </c>
      <c r="AV428" s="13" t="s">
        <v>90</v>
      </c>
      <c r="AW428" s="13" t="s">
        <v>34</v>
      </c>
      <c r="AX428" s="13" t="s">
        <v>88</v>
      </c>
      <c r="AY428" s="153" t="s">
        <v>145</v>
      </c>
    </row>
    <row r="429" spans="2:65" s="11" customFormat="1" ht="20.85" customHeight="1">
      <c r="B429" s="120"/>
      <c r="D429" s="121" t="s">
        <v>79</v>
      </c>
      <c r="E429" s="130" t="s">
        <v>640</v>
      </c>
      <c r="F429" s="130" t="s">
        <v>641</v>
      </c>
      <c r="I429" s="123"/>
      <c r="J429" s="131">
        <f>BK429</f>
        <v>0</v>
      </c>
      <c r="L429" s="120"/>
      <c r="M429" s="125"/>
      <c r="P429" s="126">
        <f>SUM(P430:P436)</f>
        <v>0</v>
      </c>
      <c r="R429" s="126">
        <f>SUM(R430:R436)</f>
        <v>0.23741999999999999</v>
      </c>
      <c r="T429" s="127">
        <f>SUM(T430:T436)</f>
        <v>0</v>
      </c>
      <c r="AR429" s="121" t="s">
        <v>88</v>
      </c>
      <c r="AT429" s="128" t="s">
        <v>79</v>
      </c>
      <c r="AU429" s="128" t="s">
        <v>90</v>
      </c>
      <c r="AY429" s="121" t="s">
        <v>145</v>
      </c>
      <c r="BK429" s="129">
        <f>SUM(BK430:BK436)</f>
        <v>0</v>
      </c>
    </row>
    <row r="430" spans="2:65" s="1" customFormat="1" ht="24.2" customHeight="1">
      <c r="B430" s="32"/>
      <c r="C430" s="132" t="s">
        <v>642</v>
      </c>
      <c r="D430" s="132" t="s">
        <v>149</v>
      </c>
      <c r="E430" s="133" t="s">
        <v>643</v>
      </c>
      <c r="F430" s="134" t="s">
        <v>644</v>
      </c>
      <c r="G430" s="135" t="s">
        <v>232</v>
      </c>
      <c r="H430" s="136">
        <v>2</v>
      </c>
      <c r="I430" s="137"/>
      <c r="J430" s="138">
        <f>ROUND(I430*H430,2)</f>
        <v>0</v>
      </c>
      <c r="K430" s="134" t="s">
        <v>153</v>
      </c>
      <c r="L430" s="32"/>
      <c r="M430" s="139" t="s">
        <v>1</v>
      </c>
      <c r="N430" s="140" t="s">
        <v>45</v>
      </c>
      <c r="P430" s="141">
        <f>O430*H430</f>
        <v>0</v>
      </c>
      <c r="Q430" s="141">
        <v>0.10940999999999999</v>
      </c>
      <c r="R430" s="141">
        <f>Q430*H430</f>
        <v>0.21881999999999999</v>
      </c>
      <c r="S430" s="141">
        <v>0</v>
      </c>
      <c r="T430" s="142">
        <f>S430*H430</f>
        <v>0</v>
      </c>
      <c r="AR430" s="143" t="s">
        <v>154</v>
      </c>
      <c r="AT430" s="143" t="s">
        <v>149</v>
      </c>
      <c r="AU430" s="143" t="s">
        <v>155</v>
      </c>
      <c r="AY430" s="17" t="s">
        <v>145</v>
      </c>
      <c r="BE430" s="144">
        <f>IF(N430="základní",J430,0)</f>
        <v>0</v>
      </c>
      <c r="BF430" s="144">
        <f>IF(N430="snížená",J430,0)</f>
        <v>0</v>
      </c>
      <c r="BG430" s="144">
        <f>IF(N430="zákl. přenesená",J430,0)</f>
        <v>0</v>
      </c>
      <c r="BH430" s="144">
        <f>IF(N430="sníž. přenesená",J430,0)</f>
        <v>0</v>
      </c>
      <c r="BI430" s="144">
        <f>IF(N430="nulová",J430,0)</f>
        <v>0</v>
      </c>
      <c r="BJ430" s="17" t="s">
        <v>88</v>
      </c>
      <c r="BK430" s="144">
        <f>ROUND(I430*H430,2)</f>
        <v>0</v>
      </c>
      <c r="BL430" s="17" t="s">
        <v>154</v>
      </c>
      <c r="BM430" s="143" t="s">
        <v>645</v>
      </c>
    </row>
    <row r="431" spans="2:65" s="13" customFormat="1" ht="11.25">
      <c r="B431" s="152"/>
      <c r="D431" s="146" t="s">
        <v>157</v>
      </c>
      <c r="E431" s="153" t="s">
        <v>1</v>
      </c>
      <c r="F431" s="154" t="s">
        <v>646</v>
      </c>
      <c r="H431" s="155">
        <v>2</v>
      </c>
      <c r="I431" s="156"/>
      <c r="L431" s="152"/>
      <c r="M431" s="157"/>
      <c r="T431" s="158"/>
      <c r="AT431" s="153" t="s">
        <v>157</v>
      </c>
      <c r="AU431" s="153" t="s">
        <v>155</v>
      </c>
      <c r="AV431" s="13" t="s">
        <v>90</v>
      </c>
      <c r="AW431" s="13" t="s">
        <v>34</v>
      </c>
      <c r="AX431" s="13" t="s">
        <v>88</v>
      </c>
      <c r="AY431" s="153" t="s">
        <v>145</v>
      </c>
    </row>
    <row r="432" spans="2:65" s="1" customFormat="1" ht="21.75" customHeight="1">
      <c r="B432" s="32"/>
      <c r="C432" s="173" t="s">
        <v>647</v>
      </c>
      <c r="D432" s="173" t="s">
        <v>272</v>
      </c>
      <c r="E432" s="174" t="s">
        <v>648</v>
      </c>
      <c r="F432" s="175" t="s">
        <v>649</v>
      </c>
      <c r="G432" s="176" t="s">
        <v>232</v>
      </c>
      <c r="H432" s="177">
        <v>2</v>
      </c>
      <c r="I432" s="178"/>
      <c r="J432" s="179">
        <f>ROUND(I432*H432,2)</f>
        <v>0</v>
      </c>
      <c r="K432" s="175" t="s">
        <v>153</v>
      </c>
      <c r="L432" s="180"/>
      <c r="M432" s="181" t="s">
        <v>1</v>
      </c>
      <c r="N432" s="182" t="s">
        <v>45</v>
      </c>
      <c r="P432" s="141">
        <f>O432*H432</f>
        <v>0</v>
      </c>
      <c r="Q432" s="141">
        <v>6.1000000000000004E-3</v>
      </c>
      <c r="R432" s="141">
        <f>Q432*H432</f>
        <v>1.2200000000000001E-2</v>
      </c>
      <c r="S432" s="141">
        <v>0</v>
      </c>
      <c r="T432" s="142">
        <f>S432*H432</f>
        <v>0</v>
      </c>
      <c r="AR432" s="143" t="s">
        <v>200</v>
      </c>
      <c r="AT432" s="143" t="s">
        <v>272</v>
      </c>
      <c r="AU432" s="143" t="s">
        <v>155</v>
      </c>
      <c r="AY432" s="17" t="s">
        <v>145</v>
      </c>
      <c r="BE432" s="144">
        <f>IF(N432="základní",J432,0)</f>
        <v>0</v>
      </c>
      <c r="BF432" s="144">
        <f>IF(N432="snížená",J432,0)</f>
        <v>0</v>
      </c>
      <c r="BG432" s="144">
        <f>IF(N432="zákl. přenesená",J432,0)</f>
        <v>0</v>
      </c>
      <c r="BH432" s="144">
        <f>IF(N432="sníž. přenesená",J432,0)</f>
        <v>0</v>
      </c>
      <c r="BI432" s="144">
        <f>IF(N432="nulová",J432,0)</f>
        <v>0</v>
      </c>
      <c r="BJ432" s="17" t="s">
        <v>88</v>
      </c>
      <c r="BK432" s="144">
        <f>ROUND(I432*H432,2)</f>
        <v>0</v>
      </c>
      <c r="BL432" s="17" t="s">
        <v>154</v>
      </c>
      <c r="BM432" s="143" t="s">
        <v>650</v>
      </c>
    </row>
    <row r="433" spans="2:65" s="13" customFormat="1" ht="11.25">
      <c r="B433" s="152"/>
      <c r="D433" s="146" t="s">
        <v>157</v>
      </c>
      <c r="E433" s="153" t="s">
        <v>1</v>
      </c>
      <c r="F433" s="154" t="s">
        <v>646</v>
      </c>
      <c r="H433" s="155">
        <v>2</v>
      </c>
      <c r="I433" s="156"/>
      <c r="L433" s="152"/>
      <c r="M433" s="157"/>
      <c r="T433" s="158"/>
      <c r="AT433" s="153" t="s">
        <v>157</v>
      </c>
      <c r="AU433" s="153" t="s">
        <v>155</v>
      </c>
      <c r="AV433" s="13" t="s">
        <v>90</v>
      </c>
      <c r="AW433" s="13" t="s">
        <v>34</v>
      </c>
      <c r="AX433" s="13" t="s">
        <v>88</v>
      </c>
      <c r="AY433" s="153" t="s">
        <v>145</v>
      </c>
    </row>
    <row r="434" spans="2:65" s="1" customFormat="1" ht="24.2" customHeight="1">
      <c r="B434" s="32"/>
      <c r="C434" s="132" t="s">
        <v>651</v>
      </c>
      <c r="D434" s="132" t="s">
        <v>149</v>
      </c>
      <c r="E434" s="133" t="s">
        <v>652</v>
      </c>
      <c r="F434" s="134" t="s">
        <v>653</v>
      </c>
      <c r="G434" s="135" t="s">
        <v>232</v>
      </c>
      <c r="H434" s="136">
        <v>2</v>
      </c>
      <c r="I434" s="137"/>
      <c r="J434" s="138">
        <f>ROUND(I434*H434,2)</f>
        <v>0</v>
      </c>
      <c r="K434" s="134" t="s">
        <v>153</v>
      </c>
      <c r="L434" s="32"/>
      <c r="M434" s="139" t="s">
        <v>1</v>
      </c>
      <c r="N434" s="140" t="s">
        <v>45</v>
      </c>
      <c r="P434" s="141">
        <f>O434*H434</f>
        <v>0</v>
      </c>
      <c r="Q434" s="141">
        <v>6.9999999999999999E-4</v>
      </c>
      <c r="R434" s="141">
        <f>Q434*H434</f>
        <v>1.4E-3</v>
      </c>
      <c r="S434" s="141">
        <v>0</v>
      </c>
      <c r="T434" s="142">
        <f>S434*H434</f>
        <v>0</v>
      </c>
      <c r="AR434" s="143" t="s">
        <v>154</v>
      </c>
      <c r="AT434" s="143" t="s">
        <v>149</v>
      </c>
      <c r="AU434" s="143" t="s">
        <v>155</v>
      </c>
      <c r="AY434" s="17" t="s">
        <v>145</v>
      </c>
      <c r="BE434" s="144">
        <f>IF(N434="základní",J434,0)</f>
        <v>0</v>
      </c>
      <c r="BF434" s="144">
        <f>IF(N434="snížená",J434,0)</f>
        <v>0</v>
      </c>
      <c r="BG434" s="144">
        <f>IF(N434="zákl. přenesená",J434,0)</f>
        <v>0</v>
      </c>
      <c r="BH434" s="144">
        <f>IF(N434="sníž. přenesená",J434,0)</f>
        <v>0</v>
      </c>
      <c r="BI434" s="144">
        <f>IF(N434="nulová",J434,0)</f>
        <v>0</v>
      </c>
      <c r="BJ434" s="17" t="s">
        <v>88</v>
      </c>
      <c r="BK434" s="144">
        <f>ROUND(I434*H434,2)</f>
        <v>0</v>
      </c>
      <c r="BL434" s="17" t="s">
        <v>154</v>
      </c>
      <c r="BM434" s="143" t="s">
        <v>654</v>
      </c>
    </row>
    <row r="435" spans="2:65" s="13" customFormat="1" ht="11.25">
      <c r="B435" s="152"/>
      <c r="D435" s="146" t="s">
        <v>157</v>
      </c>
      <c r="E435" s="153" t="s">
        <v>1</v>
      </c>
      <c r="F435" s="154" t="s">
        <v>655</v>
      </c>
      <c r="H435" s="155">
        <v>2</v>
      </c>
      <c r="I435" s="156"/>
      <c r="L435" s="152"/>
      <c r="M435" s="157"/>
      <c r="T435" s="158"/>
      <c r="AT435" s="153" t="s">
        <v>157</v>
      </c>
      <c r="AU435" s="153" t="s">
        <v>155</v>
      </c>
      <c r="AV435" s="13" t="s">
        <v>90</v>
      </c>
      <c r="AW435" s="13" t="s">
        <v>34</v>
      </c>
      <c r="AX435" s="13" t="s">
        <v>88</v>
      </c>
      <c r="AY435" s="153" t="s">
        <v>145</v>
      </c>
    </row>
    <row r="436" spans="2:65" s="1" customFormat="1" ht="16.5" customHeight="1">
      <c r="B436" s="32"/>
      <c r="C436" s="173" t="s">
        <v>656</v>
      </c>
      <c r="D436" s="173" t="s">
        <v>272</v>
      </c>
      <c r="E436" s="174" t="s">
        <v>657</v>
      </c>
      <c r="F436" s="175" t="s">
        <v>658</v>
      </c>
      <c r="G436" s="176" t="s">
        <v>232</v>
      </c>
      <c r="H436" s="177">
        <v>2</v>
      </c>
      <c r="I436" s="178"/>
      <c r="J436" s="179">
        <f>ROUND(I436*H436,2)</f>
        <v>0</v>
      </c>
      <c r="K436" s="175" t="s">
        <v>153</v>
      </c>
      <c r="L436" s="180"/>
      <c r="M436" s="181" t="s">
        <v>1</v>
      </c>
      <c r="N436" s="182" t="s">
        <v>45</v>
      </c>
      <c r="P436" s="141">
        <f>O436*H436</f>
        <v>0</v>
      </c>
      <c r="Q436" s="141">
        <v>2.5000000000000001E-3</v>
      </c>
      <c r="R436" s="141">
        <f>Q436*H436</f>
        <v>5.0000000000000001E-3</v>
      </c>
      <c r="S436" s="141">
        <v>0</v>
      </c>
      <c r="T436" s="142">
        <f>S436*H436</f>
        <v>0</v>
      </c>
      <c r="AR436" s="143" t="s">
        <v>200</v>
      </c>
      <c r="AT436" s="143" t="s">
        <v>272</v>
      </c>
      <c r="AU436" s="143" t="s">
        <v>155</v>
      </c>
      <c r="AY436" s="17" t="s">
        <v>145</v>
      </c>
      <c r="BE436" s="144">
        <f>IF(N436="základní",J436,0)</f>
        <v>0</v>
      </c>
      <c r="BF436" s="144">
        <f>IF(N436="snížená",J436,0)</f>
        <v>0</v>
      </c>
      <c r="BG436" s="144">
        <f>IF(N436="zákl. přenesená",J436,0)</f>
        <v>0</v>
      </c>
      <c r="BH436" s="144">
        <f>IF(N436="sníž. přenesená",J436,0)</f>
        <v>0</v>
      </c>
      <c r="BI436" s="144">
        <f>IF(N436="nulová",J436,0)</f>
        <v>0</v>
      </c>
      <c r="BJ436" s="17" t="s">
        <v>88</v>
      </c>
      <c r="BK436" s="144">
        <f>ROUND(I436*H436,2)</f>
        <v>0</v>
      </c>
      <c r="BL436" s="17" t="s">
        <v>154</v>
      </c>
      <c r="BM436" s="143" t="s">
        <v>659</v>
      </c>
    </row>
    <row r="437" spans="2:65" s="11" customFormat="1" ht="20.85" customHeight="1">
      <c r="B437" s="120"/>
      <c r="D437" s="121" t="s">
        <v>79</v>
      </c>
      <c r="E437" s="130" t="s">
        <v>660</v>
      </c>
      <c r="F437" s="130" t="s">
        <v>661</v>
      </c>
      <c r="I437" s="123"/>
      <c r="J437" s="131">
        <f>BK437</f>
        <v>0</v>
      </c>
      <c r="L437" s="120"/>
      <c r="M437" s="125"/>
      <c r="P437" s="126">
        <f>SUM(P438:P450)</f>
        <v>0</v>
      </c>
      <c r="R437" s="126">
        <f>SUM(R438:R450)</f>
        <v>0</v>
      </c>
      <c r="T437" s="127">
        <f>SUM(T438:T450)</f>
        <v>0</v>
      </c>
      <c r="AR437" s="121" t="s">
        <v>88</v>
      </c>
      <c r="AT437" s="128" t="s">
        <v>79</v>
      </c>
      <c r="AU437" s="128" t="s">
        <v>90</v>
      </c>
      <c r="AY437" s="121" t="s">
        <v>145</v>
      </c>
      <c r="BK437" s="129">
        <f>SUM(BK438:BK450)</f>
        <v>0</v>
      </c>
    </row>
    <row r="438" spans="2:65" s="1" customFormat="1" ht="24.2" customHeight="1">
      <c r="B438" s="32"/>
      <c r="C438" s="132" t="s">
        <v>662</v>
      </c>
      <c r="D438" s="132" t="s">
        <v>149</v>
      </c>
      <c r="E438" s="133" t="s">
        <v>663</v>
      </c>
      <c r="F438" s="134" t="s">
        <v>664</v>
      </c>
      <c r="G438" s="135" t="s">
        <v>186</v>
      </c>
      <c r="H438" s="136">
        <v>7.6929999999999996</v>
      </c>
      <c r="I438" s="137"/>
      <c r="J438" s="138">
        <f>ROUND(I438*H438,2)</f>
        <v>0</v>
      </c>
      <c r="K438" s="134" t="s">
        <v>1</v>
      </c>
      <c r="L438" s="32"/>
      <c r="M438" s="139" t="s">
        <v>1</v>
      </c>
      <c r="N438" s="140" t="s">
        <v>45</v>
      </c>
      <c r="P438" s="141">
        <f>O438*H438</f>
        <v>0</v>
      </c>
      <c r="Q438" s="141">
        <v>0</v>
      </c>
      <c r="R438" s="141">
        <f>Q438*H438</f>
        <v>0</v>
      </c>
      <c r="S438" s="141">
        <v>0</v>
      </c>
      <c r="T438" s="142">
        <f>S438*H438</f>
        <v>0</v>
      </c>
      <c r="AR438" s="143" t="s">
        <v>154</v>
      </c>
      <c r="AT438" s="143" t="s">
        <v>149</v>
      </c>
      <c r="AU438" s="143" t="s">
        <v>155</v>
      </c>
      <c r="AY438" s="17" t="s">
        <v>145</v>
      </c>
      <c r="BE438" s="144">
        <f>IF(N438="základní",J438,0)</f>
        <v>0</v>
      </c>
      <c r="BF438" s="144">
        <f>IF(N438="snížená",J438,0)</f>
        <v>0</v>
      </c>
      <c r="BG438" s="144">
        <f>IF(N438="zákl. přenesená",J438,0)</f>
        <v>0</v>
      </c>
      <c r="BH438" s="144">
        <f>IF(N438="sníž. přenesená",J438,0)</f>
        <v>0</v>
      </c>
      <c r="BI438" s="144">
        <f>IF(N438="nulová",J438,0)</f>
        <v>0</v>
      </c>
      <c r="BJ438" s="17" t="s">
        <v>88</v>
      </c>
      <c r="BK438" s="144">
        <f>ROUND(I438*H438,2)</f>
        <v>0</v>
      </c>
      <c r="BL438" s="17" t="s">
        <v>154</v>
      </c>
      <c r="BM438" s="143" t="s">
        <v>665</v>
      </c>
    </row>
    <row r="439" spans="2:65" s="13" customFormat="1" ht="11.25">
      <c r="B439" s="152"/>
      <c r="D439" s="146" t="s">
        <v>157</v>
      </c>
      <c r="E439" s="153" t="s">
        <v>1</v>
      </c>
      <c r="F439" s="154" t="s">
        <v>666</v>
      </c>
      <c r="H439" s="155">
        <v>7.6929999999999996</v>
      </c>
      <c r="I439" s="156"/>
      <c r="L439" s="152"/>
      <c r="M439" s="157"/>
      <c r="T439" s="158"/>
      <c r="AT439" s="153" t="s">
        <v>157</v>
      </c>
      <c r="AU439" s="153" t="s">
        <v>155</v>
      </c>
      <c r="AV439" s="13" t="s">
        <v>90</v>
      </c>
      <c r="AW439" s="13" t="s">
        <v>34</v>
      </c>
      <c r="AX439" s="13" t="s">
        <v>88</v>
      </c>
      <c r="AY439" s="153" t="s">
        <v>145</v>
      </c>
    </row>
    <row r="440" spans="2:65" s="1" customFormat="1" ht="16.5" customHeight="1">
      <c r="B440" s="32"/>
      <c r="C440" s="132" t="s">
        <v>667</v>
      </c>
      <c r="D440" s="132" t="s">
        <v>149</v>
      </c>
      <c r="E440" s="133" t="s">
        <v>668</v>
      </c>
      <c r="F440" s="134" t="s">
        <v>669</v>
      </c>
      <c r="G440" s="135" t="s">
        <v>186</v>
      </c>
      <c r="H440" s="136">
        <v>396.99099999999999</v>
      </c>
      <c r="I440" s="137"/>
      <c r="J440" s="138">
        <f>ROUND(I440*H440,2)</f>
        <v>0</v>
      </c>
      <c r="K440" s="134" t="s">
        <v>1</v>
      </c>
      <c r="L440" s="32"/>
      <c r="M440" s="139" t="s">
        <v>1</v>
      </c>
      <c r="N440" s="140" t="s">
        <v>45</v>
      </c>
      <c r="P440" s="141">
        <f>O440*H440</f>
        <v>0</v>
      </c>
      <c r="Q440" s="141">
        <v>0</v>
      </c>
      <c r="R440" s="141">
        <f>Q440*H440</f>
        <v>0</v>
      </c>
      <c r="S440" s="141">
        <v>0</v>
      </c>
      <c r="T440" s="142">
        <f>S440*H440</f>
        <v>0</v>
      </c>
      <c r="AR440" s="143" t="s">
        <v>154</v>
      </c>
      <c r="AT440" s="143" t="s">
        <v>149</v>
      </c>
      <c r="AU440" s="143" t="s">
        <v>155</v>
      </c>
      <c r="AY440" s="17" t="s">
        <v>145</v>
      </c>
      <c r="BE440" s="144">
        <f>IF(N440="základní",J440,0)</f>
        <v>0</v>
      </c>
      <c r="BF440" s="144">
        <f>IF(N440="snížená",J440,0)</f>
        <v>0</v>
      </c>
      <c r="BG440" s="144">
        <f>IF(N440="zákl. přenesená",J440,0)</f>
        <v>0</v>
      </c>
      <c r="BH440" s="144">
        <f>IF(N440="sníž. přenesená",J440,0)</f>
        <v>0</v>
      </c>
      <c r="BI440" s="144">
        <f>IF(N440="nulová",J440,0)</f>
        <v>0</v>
      </c>
      <c r="BJ440" s="17" t="s">
        <v>88</v>
      </c>
      <c r="BK440" s="144">
        <f>ROUND(I440*H440,2)</f>
        <v>0</v>
      </c>
      <c r="BL440" s="17" t="s">
        <v>154</v>
      </c>
      <c r="BM440" s="143" t="s">
        <v>670</v>
      </c>
    </row>
    <row r="441" spans="2:65" s="13" customFormat="1" ht="11.25">
      <c r="B441" s="152"/>
      <c r="D441" s="146" t="s">
        <v>157</v>
      </c>
      <c r="E441" s="153" t="s">
        <v>1</v>
      </c>
      <c r="F441" s="154" t="s">
        <v>671</v>
      </c>
      <c r="H441" s="155">
        <v>396.99099999999999</v>
      </c>
      <c r="I441" s="156"/>
      <c r="L441" s="152"/>
      <c r="M441" s="157"/>
      <c r="T441" s="158"/>
      <c r="AT441" s="153" t="s">
        <v>157</v>
      </c>
      <c r="AU441" s="153" t="s">
        <v>155</v>
      </c>
      <c r="AV441" s="13" t="s">
        <v>90</v>
      </c>
      <c r="AW441" s="13" t="s">
        <v>34</v>
      </c>
      <c r="AX441" s="13" t="s">
        <v>88</v>
      </c>
      <c r="AY441" s="153" t="s">
        <v>145</v>
      </c>
    </row>
    <row r="442" spans="2:65" s="1" customFormat="1" ht="33" customHeight="1">
      <c r="B442" s="32"/>
      <c r="C442" s="132" t="s">
        <v>672</v>
      </c>
      <c r="D442" s="132" t="s">
        <v>149</v>
      </c>
      <c r="E442" s="133" t="s">
        <v>673</v>
      </c>
      <c r="F442" s="134" t="s">
        <v>674</v>
      </c>
      <c r="G442" s="135" t="s">
        <v>186</v>
      </c>
      <c r="H442" s="136">
        <v>7.6929999999999996</v>
      </c>
      <c r="I442" s="137"/>
      <c r="J442" s="138">
        <f>ROUND(I442*H442,2)</f>
        <v>0</v>
      </c>
      <c r="K442" s="134" t="s">
        <v>1</v>
      </c>
      <c r="L442" s="32"/>
      <c r="M442" s="139" t="s">
        <v>1</v>
      </c>
      <c r="N442" s="140" t="s">
        <v>45</v>
      </c>
      <c r="P442" s="141">
        <f>O442*H442</f>
        <v>0</v>
      </c>
      <c r="Q442" s="141">
        <v>0</v>
      </c>
      <c r="R442" s="141">
        <f>Q442*H442</f>
        <v>0</v>
      </c>
      <c r="S442" s="141">
        <v>0</v>
      </c>
      <c r="T442" s="142">
        <f>S442*H442</f>
        <v>0</v>
      </c>
      <c r="AR442" s="143" t="s">
        <v>154</v>
      </c>
      <c r="AT442" s="143" t="s">
        <v>149</v>
      </c>
      <c r="AU442" s="143" t="s">
        <v>155</v>
      </c>
      <c r="AY442" s="17" t="s">
        <v>145</v>
      </c>
      <c r="BE442" s="144">
        <f>IF(N442="základní",J442,0)</f>
        <v>0</v>
      </c>
      <c r="BF442" s="144">
        <f>IF(N442="snížená",J442,0)</f>
        <v>0</v>
      </c>
      <c r="BG442" s="144">
        <f>IF(N442="zákl. přenesená",J442,0)</f>
        <v>0</v>
      </c>
      <c r="BH442" s="144">
        <f>IF(N442="sníž. přenesená",J442,0)</f>
        <v>0</v>
      </c>
      <c r="BI442" s="144">
        <f>IF(N442="nulová",J442,0)</f>
        <v>0</v>
      </c>
      <c r="BJ442" s="17" t="s">
        <v>88</v>
      </c>
      <c r="BK442" s="144">
        <f>ROUND(I442*H442,2)</f>
        <v>0</v>
      </c>
      <c r="BL442" s="17" t="s">
        <v>154</v>
      </c>
      <c r="BM442" s="143" t="s">
        <v>675</v>
      </c>
    </row>
    <row r="443" spans="2:65" s="13" customFormat="1" ht="11.25">
      <c r="B443" s="152"/>
      <c r="D443" s="146" t="s">
        <v>157</v>
      </c>
      <c r="E443" s="153" t="s">
        <v>1</v>
      </c>
      <c r="F443" s="154" t="s">
        <v>666</v>
      </c>
      <c r="H443" s="155">
        <v>7.6929999999999996</v>
      </c>
      <c r="I443" s="156"/>
      <c r="L443" s="152"/>
      <c r="M443" s="157"/>
      <c r="T443" s="158"/>
      <c r="AT443" s="153" t="s">
        <v>157</v>
      </c>
      <c r="AU443" s="153" t="s">
        <v>155</v>
      </c>
      <c r="AV443" s="13" t="s">
        <v>90</v>
      </c>
      <c r="AW443" s="13" t="s">
        <v>34</v>
      </c>
      <c r="AX443" s="13" t="s">
        <v>88</v>
      </c>
      <c r="AY443" s="153" t="s">
        <v>145</v>
      </c>
    </row>
    <row r="444" spans="2:65" s="1" customFormat="1" ht="33" customHeight="1">
      <c r="B444" s="32"/>
      <c r="C444" s="132" t="s">
        <v>676</v>
      </c>
      <c r="D444" s="132" t="s">
        <v>149</v>
      </c>
      <c r="E444" s="133" t="s">
        <v>677</v>
      </c>
      <c r="F444" s="134" t="s">
        <v>678</v>
      </c>
      <c r="G444" s="135" t="s">
        <v>186</v>
      </c>
      <c r="H444" s="136">
        <v>136.30199999999999</v>
      </c>
      <c r="I444" s="137"/>
      <c r="J444" s="138">
        <f>ROUND(I444*H444,2)</f>
        <v>0</v>
      </c>
      <c r="K444" s="134" t="s">
        <v>1</v>
      </c>
      <c r="L444" s="32"/>
      <c r="M444" s="139" t="s">
        <v>1</v>
      </c>
      <c r="N444" s="140" t="s">
        <v>45</v>
      </c>
      <c r="P444" s="141">
        <f>O444*H444</f>
        <v>0</v>
      </c>
      <c r="Q444" s="141">
        <v>0</v>
      </c>
      <c r="R444" s="141">
        <f>Q444*H444</f>
        <v>0</v>
      </c>
      <c r="S444" s="141">
        <v>0</v>
      </c>
      <c r="T444" s="142">
        <f>S444*H444</f>
        <v>0</v>
      </c>
      <c r="AR444" s="143" t="s">
        <v>154</v>
      </c>
      <c r="AT444" s="143" t="s">
        <v>149</v>
      </c>
      <c r="AU444" s="143" t="s">
        <v>155</v>
      </c>
      <c r="AY444" s="17" t="s">
        <v>145</v>
      </c>
      <c r="BE444" s="144">
        <f>IF(N444="základní",J444,0)</f>
        <v>0</v>
      </c>
      <c r="BF444" s="144">
        <f>IF(N444="snížená",J444,0)</f>
        <v>0</v>
      </c>
      <c r="BG444" s="144">
        <f>IF(N444="zákl. přenesená",J444,0)</f>
        <v>0</v>
      </c>
      <c r="BH444" s="144">
        <f>IF(N444="sníž. přenesená",J444,0)</f>
        <v>0</v>
      </c>
      <c r="BI444" s="144">
        <f>IF(N444="nulová",J444,0)</f>
        <v>0</v>
      </c>
      <c r="BJ444" s="17" t="s">
        <v>88</v>
      </c>
      <c r="BK444" s="144">
        <f>ROUND(I444*H444,2)</f>
        <v>0</v>
      </c>
      <c r="BL444" s="17" t="s">
        <v>154</v>
      </c>
      <c r="BM444" s="143" t="s">
        <v>679</v>
      </c>
    </row>
    <row r="445" spans="2:65" s="13" customFormat="1" ht="22.5">
      <c r="B445" s="152"/>
      <c r="D445" s="146" t="s">
        <v>157</v>
      </c>
      <c r="E445" s="153" t="s">
        <v>1</v>
      </c>
      <c r="F445" s="154" t="s">
        <v>680</v>
      </c>
      <c r="H445" s="155">
        <v>136.30199999999999</v>
      </c>
      <c r="I445" s="156"/>
      <c r="L445" s="152"/>
      <c r="M445" s="157"/>
      <c r="T445" s="158"/>
      <c r="AT445" s="153" t="s">
        <v>157</v>
      </c>
      <c r="AU445" s="153" t="s">
        <v>155</v>
      </c>
      <c r="AV445" s="13" t="s">
        <v>90</v>
      </c>
      <c r="AW445" s="13" t="s">
        <v>34</v>
      </c>
      <c r="AX445" s="13" t="s">
        <v>88</v>
      </c>
      <c r="AY445" s="153" t="s">
        <v>145</v>
      </c>
    </row>
    <row r="446" spans="2:65" s="1" customFormat="1" ht="37.9" customHeight="1">
      <c r="B446" s="32"/>
      <c r="C446" s="132" t="s">
        <v>681</v>
      </c>
      <c r="D446" s="132" t="s">
        <v>149</v>
      </c>
      <c r="E446" s="133" t="s">
        <v>682</v>
      </c>
      <c r="F446" s="134" t="s">
        <v>683</v>
      </c>
      <c r="G446" s="135" t="s">
        <v>186</v>
      </c>
      <c r="H446" s="136">
        <v>162.61000000000001</v>
      </c>
      <c r="I446" s="137"/>
      <c r="J446" s="138">
        <f>ROUND(I446*H446,2)</f>
        <v>0</v>
      </c>
      <c r="K446" s="134" t="s">
        <v>1</v>
      </c>
      <c r="L446" s="32"/>
      <c r="M446" s="139" t="s">
        <v>1</v>
      </c>
      <c r="N446" s="140" t="s">
        <v>45</v>
      </c>
      <c r="P446" s="141">
        <f>O446*H446</f>
        <v>0</v>
      </c>
      <c r="Q446" s="141">
        <v>0</v>
      </c>
      <c r="R446" s="141">
        <f>Q446*H446</f>
        <v>0</v>
      </c>
      <c r="S446" s="141">
        <v>0</v>
      </c>
      <c r="T446" s="142">
        <f>S446*H446</f>
        <v>0</v>
      </c>
      <c r="AR446" s="143" t="s">
        <v>154</v>
      </c>
      <c r="AT446" s="143" t="s">
        <v>149</v>
      </c>
      <c r="AU446" s="143" t="s">
        <v>155</v>
      </c>
      <c r="AY446" s="17" t="s">
        <v>145</v>
      </c>
      <c r="BE446" s="144">
        <f>IF(N446="základní",J446,0)</f>
        <v>0</v>
      </c>
      <c r="BF446" s="144">
        <f>IF(N446="snížená",J446,0)</f>
        <v>0</v>
      </c>
      <c r="BG446" s="144">
        <f>IF(N446="zákl. přenesená",J446,0)</f>
        <v>0</v>
      </c>
      <c r="BH446" s="144">
        <f>IF(N446="sníž. přenesená",J446,0)</f>
        <v>0</v>
      </c>
      <c r="BI446" s="144">
        <f>IF(N446="nulová",J446,0)</f>
        <v>0</v>
      </c>
      <c r="BJ446" s="17" t="s">
        <v>88</v>
      </c>
      <c r="BK446" s="144">
        <f>ROUND(I446*H446,2)</f>
        <v>0</v>
      </c>
      <c r="BL446" s="17" t="s">
        <v>154</v>
      </c>
      <c r="BM446" s="143" t="s">
        <v>684</v>
      </c>
    </row>
    <row r="447" spans="2:65" s="13" customFormat="1" ht="11.25">
      <c r="B447" s="152"/>
      <c r="D447" s="146" t="s">
        <v>157</v>
      </c>
      <c r="E447" s="153" t="s">
        <v>1</v>
      </c>
      <c r="F447" s="154" t="s">
        <v>685</v>
      </c>
      <c r="H447" s="155">
        <v>162.61000000000001</v>
      </c>
      <c r="I447" s="156"/>
      <c r="L447" s="152"/>
      <c r="M447" s="157"/>
      <c r="T447" s="158"/>
      <c r="AT447" s="153" t="s">
        <v>157</v>
      </c>
      <c r="AU447" s="153" t="s">
        <v>155</v>
      </c>
      <c r="AV447" s="13" t="s">
        <v>90</v>
      </c>
      <c r="AW447" s="13" t="s">
        <v>34</v>
      </c>
      <c r="AX447" s="13" t="s">
        <v>88</v>
      </c>
      <c r="AY447" s="153" t="s">
        <v>145</v>
      </c>
    </row>
    <row r="448" spans="2:65" s="1" customFormat="1" ht="24.2" customHeight="1">
      <c r="B448" s="32"/>
      <c r="C448" s="132" t="s">
        <v>686</v>
      </c>
      <c r="D448" s="132" t="s">
        <v>149</v>
      </c>
      <c r="E448" s="133" t="s">
        <v>687</v>
      </c>
      <c r="F448" s="134" t="s">
        <v>688</v>
      </c>
      <c r="G448" s="135" t="s">
        <v>186</v>
      </c>
      <c r="H448" s="136">
        <v>17.686</v>
      </c>
      <c r="I448" s="137"/>
      <c r="J448" s="138">
        <f>ROUND(I448*H448,2)</f>
        <v>0</v>
      </c>
      <c r="K448" s="134" t="s">
        <v>1</v>
      </c>
      <c r="L448" s="32"/>
      <c r="M448" s="139" t="s">
        <v>1</v>
      </c>
      <c r="N448" s="140" t="s">
        <v>45</v>
      </c>
      <c r="P448" s="141">
        <f>O448*H448</f>
        <v>0</v>
      </c>
      <c r="Q448" s="141">
        <v>0</v>
      </c>
      <c r="R448" s="141">
        <f>Q448*H448</f>
        <v>0</v>
      </c>
      <c r="S448" s="141">
        <v>0</v>
      </c>
      <c r="T448" s="142">
        <f>S448*H448</f>
        <v>0</v>
      </c>
      <c r="AR448" s="143" t="s">
        <v>154</v>
      </c>
      <c r="AT448" s="143" t="s">
        <v>149</v>
      </c>
      <c r="AU448" s="143" t="s">
        <v>155</v>
      </c>
      <c r="AY448" s="17" t="s">
        <v>145</v>
      </c>
      <c r="BE448" s="144">
        <f>IF(N448="základní",J448,0)</f>
        <v>0</v>
      </c>
      <c r="BF448" s="144">
        <f>IF(N448="snížená",J448,0)</f>
        <v>0</v>
      </c>
      <c r="BG448" s="144">
        <f>IF(N448="zákl. přenesená",J448,0)</f>
        <v>0</v>
      </c>
      <c r="BH448" s="144">
        <f>IF(N448="sníž. přenesená",J448,0)</f>
        <v>0</v>
      </c>
      <c r="BI448" s="144">
        <f>IF(N448="nulová",J448,0)</f>
        <v>0</v>
      </c>
      <c r="BJ448" s="17" t="s">
        <v>88</v>
      </c>
      <c r="BK448" s="144">
        <f>ROUND(I448*H448,2)</f>
        <v>0</v>
      </c>
      <c r="BL448" s="17" t="s">
        <v>154</v>
      </c>
      <c r="BM448" s="143" t="s">
        <v>689</v>
      </c>
    </row>
    <row r="449" spans="2:65" s="13" customFormat="1" ht="11.25">
      <c r="B449" s="152"/>
      <c r="D449" s="146" t="s">
        <v>157</v>
      </c>
      <c r="E449" s="153" t="s">
        <v>1</v>
      </c>
      <c r="F449" s="154" t="s">
        <v>690</v>
      </c>
      <c r="H449" s="155">
        <v>17.686</v>
      </c>
      <c r="I449" s="156"/>
      <c r="L449" s="152"/>
      <c r="M449" s="157"/>
      <c r="T449" s="158"/>
      <c r="AT449" s="153" t="s">
        <v>157</v>
      </c>
      <c r="AU449" s="153" t="s">
        <v>155</v>
      </c>
      <c r="AV449" s="13" t="s">
        <v>90</v>
      </c>
      <c r="AW449" s="13" t="s">
        <v>34</v>
      </c>
      <c r="AX449" s="13" t="s">
        <v>88</v>
      </c>
      <c r="AY449" s="153" t="s">
        <v>145</v>
      </c>
    </row>
    <row r="450" spans="2:65" s="1" customFormat="1" ht="24.2" customHeight="1">
      <c r="B450" s="32"/>
      <c r="C450" s="132" t="s">
        <v>691</v>
      </c>
      <c r="D450" s="132" t="s">
        <v>149</v>
      </c>
      <c r="E450" s="133" t="s">
        <v>692</v>
      </c>
      <c r="F450" s="134" t="s">
        <v>693</v>
      </c>
      <c r="G450" s="135" t="s">
        <v>186</v>
      </c>
      <c r="H450" s="136">
        <v>289.01</v>
      </c>
      <c r="I450" s="137"/>
      <c r="J450" s="138">
        <f>ROUND(I450*H450,2)</f>
        <v>0</v>
      </c>
      <c r="K450" s="134" t="s">
        <v>153</v>
      </c>
      <c r="L450" s="32"/>
      <c r="M450" s="183" t="s">
        <v>1</v>
      </c>
      <c r="N450" s="184" t="s">
        <v>45</v>
      </c>
      <c r="O450" s="185"/>
      <c r="P450" s="186">
        <f>O450*H450</f>
        <v>0</v>
      </c>
      <c r="Q450" s="186">
        <v>0</v>
      </c>
      <c r="R450" s="186">
        <f>Q450*H450</f>
        <v>0</v>
      </c>
      <c r="S450" s="186">
        <v>0</v>
      </c>
      <c r="T450" s="187">
        <f>S450*H450</f>
        <v>0</v>
      </c>
      <c r="AR450" s="143" t="s">
        <v>154</v>
      </c>
      <c r="AT450" s="143" t="s">
        <v>149</v>
      </c>
      <c r="AU450" s="143" t="s">
        <v>155</v>
      </c>
      <c r="AY450" s="17" t="s">
        <v>145</v>
      </c>
      <c r="BE450" s="144">
        <f>IF(N450="základní",J450,0)</f>
        <v>0</v>
      </c>
      <c r="BF450" s="144">
        <f>IF(N450="snížená",J450,0)</f>
        <v>0</v>
      </c>
      <c r="BG450" s="144">
        <f>IF(N450="zákl. přenesená",J450,0)</f>
        <v>0</v>
      </c>
      <c r="BH450" s="144">
        <f>IF(N450="sníž. přenesená",J450,0)</f>
        <v>0</v>
      </c>
      <c r="BI450" s="144">
        <f>IF(N450="nulová",J450,0)</f>
        <v>0</v>
      </c>
      <c r="BJ450" s="17" t="s">
        <v>88</v>
      </c>
      <c r="BK450" s="144">
        <f>ROUND(I450*H450,2)</f>
        <v>0</v>
      </c>
      <c r="BL450" s="17" t="s">
        <v>154</v>
      </c>
      <c r="BM450" s="143" t="s">
        <v>694</v>
      </c>
    </row>
    <row r="451" spans="2:65" s="1" customFormat="1" ht="6.95" customHeight="1">
      <c r="B451" s="44"/>
      <c r="C451" s="45"/>
      <c r="D451" s="45"/>
      <c r="E451" s="45"/>
      <c r="F451" s="45"/>
      <c r="G451" s="45"/>
      <c r="H451" s="45"/>
      <c r="I451" s="45"/>
      <c r="J451" s="45"/>
      <c r="K451" s="45"/>
      <c r="L451" s="32"/>
    </row>
  </sheetData>
  <sheetProtection algorithmName="SHA-512" hashValue="T0mBsaYpSJNlaF93nCCuNHDgULaQi4rTPUewSd74yRDOoKeHeClSf8M3ok/5xGF8ERoGQRSIU1J3nVi5lpXd6Q==" saltValue="olaTWAsxucaITyPDIqxXRKdtQgnyv822jCkIup2lKwfO5A8FI/Koo3Qw8av7hEBRYa3sVbzKRCM0USJN359TVQ==" spinCount="100000" sheet="1" objects="1" scenarios="1" formatColumns="0" formatRows="0" autoFilter="0"/>
  <autoFilter ref="C139:K450" xr:uid="{00000000-0009-0000-0000-000001000000}"/>
  <mergeCells count="9">
    <mergeCell ref="E87:H87"/>
    <mergeCell ref="E130:H130"/>
    <mergeCell ref="E132:H132"/>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21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95"/>
      <c r="M2" s="195"/>
      <c r="N2" s="195"/>
      <c r="O2" s="195"/>
      <c r="P2" s="195"/>
      <c r="Q2" s="195"/>
      <c r="R2" s="195"/>
      <c r="S2" s="195"/>
      <c r="T2" s="195"/>
      <c r="U2" s="195"/>
      <c r="V2" s="195"/>
      <c r="AT2" s="17" t="s">
        <v>93</v>
      </c>
    </row>
    <row r="3" spans="2:46" ht="6.95" customHeight="1">
      <c r="B3" s="18"/>
      <c r="C3" s="19"/>
      <c r="D3" s="19"/>
      <c r="E3" s="19"/>
      <c r="F3" s="19"/>
      <c r="G3" s="19"/>
      <c r="H3" s="19"/>
      <c r="I3" s="19"/>
      <c r="J3" s="19"/>
      <c r="K3" s="19"/>
      <c r="L3" s="20"/>
      <c r="AT3" s="17" t="s">
        <v>90</v>
      </c>
    </row>
    <row r="4" spans="2:46" ht="24.95" customHeight="1">
      <c r="B4" s="20"/>
      <c r="D4" s="21" t="s">
        <v>98</v>
      </c>
      <c r="L4" s="20"/>
      <c r="M4" s="88" t="s">
        <v>10</v>
      </c>
      <c r="AT4" s="17" t="s">
        <v>4</v>
      </c>
    </row>
    <row r="5" spans="2:46" ht="6.95" customHeight="1">
      <c r="B5" s="20"/>
      <c r="L5" s="20"/>
    </row>
    <row r="6" spans="2:46" ht="12" customHeight="1">
      <c r="B6" s="20"/>
      <c r="D6" s="27" t="s">
        <v>16</v>
      </c>
      <c r="L6" s="20"/>
    </row>
    <row r="7" spans="2:46" ht="16.5" customHeight="1">
      <c r="B7" s="20"/>
      <c r="E7" s="229" t="str">
        <f>'Rekapitulace stavby'!K6</f>
        <v>III/2444 a III/0105A Přezletice, průtah - III. etapa</v>
      </c>
      <c r="F7" s="230"/>
      <c r="G7" s="230"/>
      <c r="H7" s="230"/>
      <c r="L7" s="20"/>
    </row>
    <row r="8" spans="2:46" s="1" customFormat="1" ht="12" customHeight="1">
      <c r="B8" s="32"/>
      <c r="D8" s="27" t="s">
        <v>99</v>
      </c>
      <c r="L8" s="32"/>
    </row>
    <row r="9" spans="2:46" s="1" customFormat="1" ht="16.5" customHeight="1">
      <c r="B9" s="32"/>
      <c r="E9" s="210" t="s">
        <v>695</v>
      </c>
      <c r="F9" s="231"/>
      <c r="G9" s="231"/>
      <c r="H9" s="231"/>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2" t="str">
        <f>'Rekapitulace stavby'!E14</f>
        <v>Vyplň údaj</v>
      </c>
      <c r="F18" s="194"/>
      <c r="G18" s="194"/>
      <c r="H18" s="194"/>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199" t="s">
        <v>1</v>
      </c>
      <c r="F27" s="199"/>
      <c r="G27" s="199"/>
      <c r="H27" s="199"/>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ROUNDUP(J125,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ROUNDUP((SUM(BE125:BE210)),  2)</f>
        <v>0</v>
      </c>
      <c r="I33" s="92">
        <v>0.21</v>
      </c>
      <c r="J33" s="91">
        <f>ROUNDUP(((SUM(BE125:BE210))*I33),  2)</f>
        <v>0</v>
      </c>
      <c r="L33" s="32"/>
    </row>
    <row r="34" spans="2:12" s="1" customFormat="1" ht="14.45" customHeight="1">
      <c r="B34" s="32"/>
      <c r="E34" s="27" t="s">
        <v>46</v>
      </c>
      <c r="F34" s="91">
        <f>ROUNDUP((SUM(BF125:BF210)),  2)</f>
        <v>0</v>
      </c>
      <c r="I34" s="92">
        <v>0.12</v>
      </c>
      <c r="J34" s="91">
        <f>ROUNDUP(((SUM(BF125:BF210))*I34),  2)</f>
        <v>0</v>
      </c>
      <c r="L34" s="32"/>
    </row>
    <row r="35" spans="2:12" s="1" customFormat="1" ht="14.45" hidden="1" customHeight="1">
      <c r="B35" s="32"/>
      <c r="E35" s="27" t="s">
        <v>47</v>
      </c>
      <c r="F35" s="91">
        <f>ROUNDUP((SUM(BG125:BG210)),  2)</f>
        <v>0</v>
      </c>
      <c r="I35" s="92">
        <v>0.21</v>
      </c>
      <c r="J35" s="91">
        <f>0</f>
        <v>0</v>
      </c>
      <c r="L35" s="32"/>
    </row>
    <row r="36" spans="2:12" s="1" customFormat="1" ht="14.45" hidden="1" customHeight="1">
      <c r="B36" s="32"/>
      <c r="E36" s="27" t="s">
        <v>48</v>
      </c>
      <c r="F36" s="91">
        <f>ROUNDUP((SUM(BH125:BH210)),  2)</f>
        <v>0</v>
      </c>
      <c r="I36" s="92">
        <v>0.12</v>
      </c>
      <c r="J36" s="91">
        <f>0</f>
        <v>0</v>
      </c>
      <c r="L36" s="32"/>
    </row>
    <row r="37" spans="2:12" s="1" customFormat="1" ht="14.45" hidden="1" customHeight="1">
      <c r="B37" s="32"/>
      <c r="E37" s="27" t="s">
        <v>49</v>
      </c>
      <c r="F37" s="91">
        <f>ROUNDUP((SUM(BI125:BI210)),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101</v>
      </c>
      <c r="L82" s="32"/>
    </row>
    <row r="83" spans="2:47" s="1" customFormat="1" ht="6.95" customHeight="1">
      <c r="B83" s="32"/>
      <c r="L83" s="32"/>
    </row>
    <row r="84" spans="2:47" s="1" customFormat="1" ht="12" customHeight="1">
      <c r="B84" s="32"/>
      <c r="C84" s="27" t="s">
        <v>16</v>
      </c>
      <c r="L84" s="32"/>
    </row>
    <row r="85" spans="2:47" s="1" customFormat="1" ht="16.5" customHeight="1">
      <c r="B85" s="32"/>
      <c r="E85" s="229" t="str">
        <f>E7</f>
        <v>III/2444 a III/0105A Přezletice, průtah - III. etapa</v>
      </c>
      <c r="F85" s="230"/>
      <c r="G85" s="230"/>
      <c r="H85" s="230"/>
      <c r="L85" s="32"/>
    </row>
    <row r="86" spans="2:47" s="1" customFormat="1" ht="12" customHeight="1">
      <c r="B86" s="32"/>
      <c r="C86" s="27" t="s">
        <v>99</v>
      </c>
      <c r="L86" s="32"/>
    </row>
    <row r="87" spans="2:47" s="1" customFormat="1" ht="16.5" customHeight="1">
      <c r="B87" s="32"/>
      <c r="E87" s="210" t="str">
        <f>E9</f>
        <v>ZELEŇ - Návrh zeleně průtahu obcí Přezletice</v>
      </c>
      <c r="F87" s="231"/>
      <c r="G87" s="231"/>
      <c r="H87" s="231"/>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102</v>
      </c>
      <c r="D94" s="93"/>
      <c r="E94" s="93"/>
      <c r="F94" s="93"/>
      <c r="G94" s="93"/>
      <c r="H94" s="93"/>
      <c r="I94" s="93"/>
      <c r="J94" s="102" t="s">
        <v>103</v>
      </c>
      <c r="K94" s="93"/>
      <c r="L94" s="32"/>
    </row>
    <row r="95" spans="2:47" s="1" customFormat="1" ht="10.35" customHeight="1">
      <c r="B95" s="32"/>
      <c r="L95" s="32"/>
    </row>
    <row r="96" spans="2:47" s="1" customFormat="1" ht="22.9" customHeight="1">
      <c r="B96" s="32"/>
      <c r="C96" s="103" t="s">
        <v>104</v>
      </c>
      <c r="J96" s="66">
        <f>J125</f>
        <v>0</v>
      </c>
      <c r="L96" s="32"/>
      <c r="AU96" s="17" t="s">
        <v>105</v>
      </c>
    </row>
    <row r="97" spans="2:12" s="8" customFormat="1" ht="24.95" customHeight="1">
      <c r="B97" s="104"/>
      <c r="D97" s="105" t="s">
        <v>106</v>
      </c>
      <c r="E97" s="106"/>
      <c r="F97" s="106"/>
      <c r="G97" s="106"/>
      <c r="H97" s="106"/>
      <c r="I97" s="106"/>
      <c r="J97" s="107">
        <f>J126</f>
        <v>0</v>
      </c>
      <c r="L97" s="104"/>
    </row>
    <row r="98" spans="2:12" s="9" customFormat="1" ht="19.899999999999999" customHeight="1">
      <c r="B98" s="108"/>
      <c r="D98" s="109" t="s">
        <v>696</v>
      </c>
      <c r="E98" s="110"/>
      <c r="F98" s="110"/>
      <c r="G98" s="110"/>
      <c r="H98" s="110"/>
      <c r="I98" s="110"/>
      <c r="J98" s="111">
        <f>J127</f>
        <v>0</v>
      </c>
      <c r="L98" s="108"/>
    </row>
    <row r="99" spans="2:12" s="9" customFormat="1" ht="19.899999999999999" customHeight="1">
      <c r="B99" s="108"/>
      <c r="D99" s="109" t="s">
        <v>697</v>
      </c>
      <c r="E99" s="110"/>
      <c r="F99" s="110"/>
      <c r="G99" s="110"/>
      <c r="H99" s="110"/>
      <c r="I99" s="110"/>
      <c r="J99" s="111">
        <f>J131</f>
        <v>0</v>
      </c>
      <c r="L99" s="108"/>
    </row>
    <row r="100" spans="2:12" s="9" customFormat="1" ht="19.899999999999999" customHeight="1">
      <c r="B100" s="108"/>
      <c r="D100" s="109" t="s">
        <v>698</v>
      </c>
      <c r="E100" s="110"/>
      <c r="F100" s="110"/>
      <c r="G100" s="110"/>
      <c r="H100" s="110"/>
      <c r="I100" s="110"/>
      <c r="J100" s="111">
        <f>J135</f>
        <v>0</v>
      </c>
      <c r="L100" s="108"/>
    </row>
    <row r="101" spans="2:12" s="9" customFormat="1" ht="19.899999999999999" customHeight="1">
      <c r="B101" s="108"/>
      <c r="D101" s="109" t="s">
        <v>699</v>
      </c>
      <c r="E101" s="110"/>
      <c r="F101" s="110"/>
      <c r="G101" s="110"/>
      <c r="H101" s="110"/>
      <c r="I101" s="110"/>
      <c r="J101" s="111">
        <f>J163</f>
        <v>0</v>
      </c>
      <c r="L101" s="108"/>
    </row>
    <row r="102" spans="2:12" s="9" customFormat="1" ht="19.899999999999999" customHeight="1">
      <c r="B102" s="108"/>
      <c r="D102" s="109" t="s">
        <v>700</v>
      </c>
      <c r="E102" s="110"/>
      <c r="F102" s="110"/>
      <c r="G102" s="110"/>
      <c r="H102" s="110"/>
      <c r="I102" s="110"/>
      <c r="J102" s="111">
        <f>J175</f>
        <v>0</v>
      </c>
      <c r="L102" s="108"/>
    </row>
    <row r="103" spans="2:12" s="9" customFormat="1" ht="19.899999999999999" customHeight="1">
      <c r="B103" s="108"/>
      <c r="D103" s="109" t="s">
        <v>701</v>
      </c>
      <c r="E103" s="110"/>
      <c r="F103" s="110"/>
      <c r="G103" s="110"/>
      <c r="H103" s="110"/>
      <c r="I103" s="110"/>
      <c r="J103" s="111">
        <f>J184</f>
        <v>0</v>
      </c>
      <c r="L103" s="108"/>
    </row>
    <row r="104" spans="2:12" s="9" customFormat="1" ht="19.899999999999999" customHeight="1">
      <c r="B104" s="108"/>
      <c r="D104" s="109" t="s">
        <v>702</v>
      </c>
      <c r="E104" s="110"/>
      <c r="F104" s="110"/>
      <c r="G104" s="110"/>
      <c r="H104" s="110"/>
      <c r="I104" s="110"/>
      <c r="J104" s="111">
        <f>J199</f>
        <v>0</v>
      </c>
      <c r="L104" s="108"/>
    </row>
    <row r="105" spans="2:12" s="9" customFormat="1" ht="19.899999999999999" customHeight="1">
      <c r="B105" s="108"/>
      <c r="D105" s="109" t="s">
        <v>703</v>
      </c>
      <c r="E105" s="110"/>
      <c r="F105" s="110"/>
      <c r="G105" s="110"/>
      <c r="H105" s="110"/>
      <c r="I105" s="110"/>
      <c r="J105" s="111">
        <f>J209</f>
        <v>0</v>
      </c>
      <c r="L105" s="108"/>
    </row>
    <row r="106" spans="2:12" s="1" customFormat="1" ht="21.75" customHeight="1">
      <c r="B106" s="32"/>
      <c r="L106" s="32"/>
    </row>
    <row r="107" spans="2:12" s="1" customFormat="1" ht="6.95" customHeight="1">
      <c r="B107" s="44"/>
      <c r="C107" s="45"/>
      <c r="D107" s="45"/>
      <c r="E107" s="45"/>
      <c r="F107" s="45"/>
      <c r="G107" s="45"/>
      <c r="H107" s="45"/>
      <c r="I107" s="45"/>
      <c r="J107" s="45"/>
      <c r="K107" s="45"/>
      <c r="L107" s="32"/>
    </row>
    <row r="111" spans="2:12" s="1" customFormat="1" ht="6.95" customHeight="1">
      <c r="B111" s="46"/>
      <c r="C111" s="47"/>
      <c r="D111" s="47"/>
      <c r="E111" s="47"/>
      <c r="F111" s="47"/>
      <c r="G111" s="47"/>
      <c r="H111" s="47"/>
      <c r="I111" s="47"/>
      <c r="J111" s="47"/>
      <c r="K111" s="47"/>
      <c r="L111" s="32"/>
    </row>
    <row r="112" spans="2:12" s="1" customFormat="1" ht="24.95" customHeight="1">
      <c r="B112" s="32"/>
      <c r="C112" s="21" t="s">
        <v>130</v>
      </c>
      <c r="L112" s="32"/>
    </row>
    <row r="113" spans="2:65" s="1" customFormat="1" ht="6.95" customHeight="1">
      <c r="B113" s="32"/>
      <c r="L113" s="32"/>
    </row>
    <row r="114" spans="2:65" s="1" customFormat="1" ht="12" customHeight="1">
      <c r="B114" s="32"/>
      <c r="C114" s="27" t="s">
        <v>16</v>
      </c>
      <c r="L114" s="32"/>
    </row>
    <row r="115" spans="2:65" s="1" customFormat="1" ht="16.5" customHeight="1">
      <c r="B115" s="32"/>
      <c r="E115" s="229" t="str">
        <f>E7</f>
        <v>III/2444 a III/0105A Přezletice, průtah - III. etapa</v>
      </c>
      <c r="F115" s="230"/>
      <c r="G115" s="230"/>
      <c r="H115" s="230"/>
      <c r="L115" s="32"/>
    </row>
    <row r="116" spans="2:65" s="1" customFormat="1" ht="12" customHeight="1">
      <c r="B116" s="32"/>
      <c r="C116" s="27" t="s">
        <v>99</v>
      </c>
      <c r="L116" s="32"/>
    </row>
    <row r="117" spans="2:65" s="1" customFormat="1" ht="16.5" customHeight="1">
      <c r="B117" s="32"/>
      <c r="E117" s="210" t="str">
        <f>E9</f>
        <v>ZELEŇ - Návrh zeleně průtahu obcí Přezletice</v>
      </c>
      <c r="F117" s="231"/>
      <c r="G117" s="231"/>
      <c r="H117" s="231"/>
      <c r="L117" s="32"/>
    </row>
    <row r="118" spans="2:65" s="1" customFormat="1" ht="6.95" customHeight="1">
      <c r="B118" s="32"/>
      <c r="L118" s="32"/>
    </row>
    <row r="119" spans="2:65" s="1" customFormat="1" ht="12" customHeight="1">
      <c r="B119" s="32"/>
      <c r="C119" s="27" t="s">
        <v>20</v>
      </c>
      <c r="F119" s="25" t="str">
        <f>F12</f>
        <v xml:space="preserve"> </v>
      </c>
      <c r="I119" s="27" t="s">
        <v>22</v>
      </c>
      <c r="J119" s="52" t="str">
        <f>IF(J12="","",J12)</f>
        <v>10. 7. 2025</v>
      </c>
      <c r="L119" s="32"/>
    </row>
    <row r="120" spans="2:65" s="1" customFormat="1" ht="6.95" customHeight="1">
      <c r="B120" s="32"/>
      <c r="L120" s="32"/>
    </row>
    <row r="121" spans="2:65" s="1" customFormat="1" ht="15.2" customHeight="1">
      <c r="B121" s="32"/>
      <c r="C121" s="27" t="s">
        <v>24</v>
      </c>
      <c r="F121" s="25" t="str">
        <f>E15</f>
        <v>KSÚS středočeského kraje, Obec Přezletice</v>
      </c>
      <c r="I121" s="27" t="s">
        <v>30</v>
      </c>
      <c r="J121" s="30" t="str">
        <f>E21</f>
        <v>CR Project s.r.o.</v>
      </c>
      <c r="L121" s="32"/>
    </row>
    <row r="122" spans="2:65" s="1" customFormat="1" ht="15.2" customHeight="1">
      <c r="B122" s="32"/>
      <c r="C122" s="27" t="s">
        <v>28</v>
      </c>
      <c r="F122" s="25" t="str">
        <f>IF(E18="","",E18)</f>
        <v>Vyplň údaj</v>
      </c>
      <c r="I122" s="27" t="s">
        <v>35</v>
      </c>
      <c r="J122" s="30" t="str">
        <f>E24</f>
        <v>Josef Nentwich</v>
      </c>
      <c r="L122" s="32"/>
    </row>
    <row r="123" spans="2:65" s="1" customFormat="1" ht="10.35" customHeight="1">
      <c r="B123" s="32"/>
      <c r="L123" s="32"/>
    </row>
    <row r="124" spans="2:65" s="10" customFormat="1" ht="29.25" customHeight="1">
      <c r="B124" s="112"/>
      <c r="C124" s="113" t="s">
        <v>131</v>
      </c>
      <c r="D124" s="114" t="s">
        <v>65</v>
      </c>
      <c r="E124" s="114" t="s">
        <v>61</v>
      </c>
      <c r="F124" s="114" t="s">
        <v>62</v>
      </c>
      <c r="G124" s="114" t="s">
        <v>132</v>
      </c>
      <c r="H124" s="114" t="s">
        <v>133</v>
      </c>
      <c r="I124" s="114" t="s">
        <v>134</v>
      </c>
      <c r="J124" s="114" t="s">
        <v>103</v>
      </c>
      <c r="K124" s="115" t="s">
        <v>135</v>
      </c>
      <c r="L124" s="112"/>
      <c r="M124" s="59" t="s">
        <v>1</v>
      </c>
      <c r="N124" s="60" t="s">
        <v>44</v>
      </c>
      <c r="O124" s="60" t="s">
        <v>136</v>
      </c>
      <c r="P124" s="60" t="s">
        <v>137</v>
      </c>
      <c r="Q124" s="60" t="s">
        <v>138</v>
      </c>
      <c r="R124" s="60" t="s">
        <v>139</v>
      </c>
      <c r="S124" s="60" t="s">
        <v>140</v>
      </c>
      <c r="T124" s="61" t="s">
        <v>141</v>
      </c>
    </row>
    <row r="125" spans="2:65" s="1" customFormat="1" ht="22.9" customHeight="1">
      <c r="B125" s="32"/>
      <c r="C125" s="64" t="s">
        <v>142</v>
      </c>
      <c r="J125" s="116">
        <f>BK125</f>
        <v>0</v>
      </c>
      <c r="L125" s="32"/>
      <c r="M125" s="62"/>
      <c r="N125" s="53"/>
      <c r="O125" s="53"/>
      <c r="P125" s="117">
        <f>P126</f>
        <v>0</v>
      </c>
      <c r="Q125" s="53"/>
      <c r="R125" s="117">
        <f>R126</f>
        <v>1227.2295100000001</v>
      </c>
      <c r="S125" s="53"/>
      <c r="T125" s="118">
        <f>T126</f>
        <v>0</v>
      </c>
      <c r="AT125" s="17" t="s">
        <v>79</v>
      </c>
      <c r="AU125" s="17" t="s">
        <v>105</v>
      </c>
      <c r="BK125" s="119">
        <f>BK126</f>
        <v>0</v>
      </c>
    </row>
    <row r="126" spans="2:65" s="11" customFormat="1" ht="25.9" customHeight="1">
      <c r="B126" s="120"/>
      <c r="D126" s="121" t="s">
        <v>79</v>
      </c>
      <c r="E126" s="122" t="s">
        <v>143</v>
      </c>
      <c r="F126" s="122" t="s">
        <v>144</v>
      </c>
      <c r="I126" s="123"/>
      <c r="J126" s="124">
        <f>BK126</f>
        <v>0</v>
      </c>
      <c r="L126" s="120"/>
      <c r="M126" s="125"/>
      <c r="P126" s="126">
        <f>P127+P131+P135+P163+P175+P184+P199+P209</f>
        <v>0</v>
      </c>
      <c r="R126" s="126">
        <f>R127+R131+R135+R163+R175+R184+R199+R209</f>
        <v>1227.2295100000001</v>
      </c>
      <c r="T126" s="127">
        <f>T127+T131+T135+T163+T175+T184+T199+T209</f>
        <v>0</v>
      </c>
      <c r="AR126" s="121" t="s">
        <v>88</v>
      </c>
      <c r="AT126" s="128" t="s">
        <v>79</v>
      </c>
      <c r="AU126" s="128" t="s">
        <v>80</v>
      </c>
      <c r="AY126" s="121" t="s">
        <v>145</v>
      </c>
      <c r="BK126" s="129">
        <f>BK127+BK131+BK135+BK163+BK175+BK184+BK199+BK209</f>
        <v>0</v>
      </c>
    </row>
    <row r="127" spans="2:65" s="11" customFormat="1" ht="22.9" customHeight="1">
      <c r="B127" s="120"/>
      <c r="D127" s="121" t="s">
        <v>79</v>
      </c>
      <c r="E127" s="130" t="s">
        <v>704</v>
      </c>
      <c r="F127" s="130" t="s">
        <v>705</v>
      </c>
      <c r="I127" s="123"/>
      <c r="J127" s="131">
        <f>BK127</f>
        <v>0</v>
      </c>
      <c r="L127" s="120"/>
      <c r="M127" s="125"/>
      <c r="P127" s="126">
        <f>SUM(P128:P130)</f>
        <v>0</v>
      </c>
      <c r="R127" s="126">
        <f>SUM(R128:R130)</f>
        <v>0</v>
      </c>
      <c r="T127" s="127">
        <f>SUM(T128:T130)</f>
        <v>0</v>
      </c>
      <c r="AR127" s="121" t="s">
        <v>88</v>
      </c>
      <c r="AT127" s="128" t="s">
        <v>79</v>
      </c>
      <c r="AU127" s="128" t="s">
        <v>88</v>
      </c>
      <c r="AY127" s="121" t="s">
        <v>145</v>
      </c>
      <c r="BK127" s="129">
        <f>SUM(BK128:BK130)</f>
        <v>0</v>
      </c>
    </row>
    <row r="128" spans="2:65" s="1" customFormat="1" ht="21.75" customHeight="1">
      <c r="B128" s="32"/>
      <c r="C128" s="132" t="s">
        <v>88</v>
      </c>
      <c r="D128" s="132" t="s">
        <v>149</v>
      </c>
      <c r="E128" s="133" t="s">
        <v>706</v>
      </c>
      <c r="F128" s="134" t="s">
        <v>707</v>
      </c>
      <c r="G128" s="135" t="s">
        <v>708</v>
      </c>
      <c r="H128" s="136">
        <v>5</v>
      </c>
      <c r="I128" s="137"/>
      <c r="J128" s="138">
        <f>ROUND(I128*H128,2)</f>
        <v>0</v>
      </c>
      <c r="K128" s="134" t="s">
        <v>1</v>
      </c>
      <c r="L128" s="32"/>
      <c r="M128" s="139" t="s">
        <v>1</v>
      </c>
      <c r="N128" s="140" t="s">
        <v>45</v>
      </c>
      <c r="P128" s="141">
        <f>O128*H128</f>
        <v>0</v>
      </c>
      <c r="Q128" s="141">
        <v>0</v>
      </c>
      <c r="R128" s="141">
        <f>Q128*H128</f>
        <v>0</v>
      </c>
      <c r="S128" s="141">
        <v>0</v>
      </c>
      <c r="T128" s="142">
        <f>S128*H128</f>
        <v>0</v>
      </c>
      <c r="AR128" s="143" t="s">
        <v>154</v>
      </c>
      <c r="AT128" s="143" t="s">
        <v>149</v>
      </c>
      <c r="AU128" s="143" t="s">
        <v>90</v>
      </c>
      <c r="AY128" s="17" t="s">
        <v>145</v>
      </c>
      <c r="BE128" s="144">
        <f>IF(N128="základní",J128,0)</f>
        <v>0</v>
      </c>
      <c r="BF128" s="144">
        <f>IF(N128="snížená",J128,0)</f>
        <v>0</v>
      </c>
      <c r="BG128" s="144">
        <f>IF(N128="zákl. přenesená",J128,0)</f>
        <v>0</v>
      </c>
      <c r="BH128" s="144">
        <f>IF(N128="sníž. přenesená",J128,0)</f>
        <v>0</v>
      </c>
      <c r="BI128" s="144">
        <f>IF(N128="nulová",J128,0)</f>
        <v>0</v>
      </c>
      <c r="BJ128" s="17" t="s">
        <v>88</v>
      </c>
      <c r="BK128" s="144">
        <f>ROUND(I128*H128,2)</f>
        <v>0</v>
      </c>
      <c r="BL128" s="17" t="s">
        <v>154</v>
      </c>
      <c r="BM128" s="143" t="s">
        <v>709</v>
      </c>
    </row>
    <row r="129" spans="2:65" s="1" customFormat="1" ht="33" customHeight="1">
      <c r="B129" s="32"/>
      <c r="C129" s="132" t="s">
        <v>90</v>
      </c>
      <c r="D129" s="132" t="s">
        <v>149</v>
      </c>
      <c r="E129" s="133" t="s">
        <v>710</v>
      </c>
      <c r="F129" s="134" t="s">
        <v>711</v>
      </c>
      <c r="G129" s="135" t="s">
        <v>192</v>
      </c>
      <c r="H129" s="136">
        <v>1892</v>
      </c>
      <c r="I129" s="137"/>
      <c r="J129" s="138">
        <f>ROUND(I129*H129,2)</f>
        <v>0</v>
      </c>
      <c r="K129" s="134" t="s">
        <v>153</v>
      </c>
      <c r="L129" s="32"/>
      <c r="M129" s="139" t="s">
        <v>1</v>
      </c>
      <c r="N129" s="140" t="s">
        <v>45</v>
      </c>
      <c r="P129" s="141">
        <f>O129*H129</f>
        <v>0</v>
      </c>
      <c r="Q129" s="141">
        <v>0</v>
      </c>
      <c r="R129" s="141">
        <f>Q129*H129</f>
        <v>0</v>
      </c>
      <c r="S129" s="141">
        <v>0</v>
      </c>
      <c r="T129" s="142">
        <f>S129*H129</f>
        <v>0</v>
      </c>
      <c r="AR129" s="143" t="s">
        <v>154</v>
      </c>
      <c r="AT129" s="143" t="s">
        <v>149</v>
      </c>
      <c r="AU129" s="143" t="s">
        <v>90</v>
      </c>
      <c r="AY129" s="17" t="s">
        <v>145</v>
      </c>
      <c r="BE129" s="144">
        <f>IF(N129="základní",J129,0)</f>
        <v>0</v>
      </c>
      <c r="BF129" s="144">
        <f>IF(N129="snížená",J129,0)</f>
        <v>0</v>
      </c>
      <c r="BG129" s="144">
        <f>IF(N129="zákl. přenesená",J129,0)</f>
        <v>0</v>
      </c>
      <c r="BH129" s="144">
        <f>IF(N129="sníž. přenesená",J129,0)</f>
        <v>0</v>
      </c>
      <c r="BI129" s="144">
        <f>IF(N129="nulová",J129,0)</f>
        <v>0</v>
      </c>
      <c r="BJ129" s="17" t="s">
        <v>88</v>
      </c>
      <c r="BK129" s="144">
        <f>ROUND(I129*H129,2)</f>
        <v>0</v>
      </c>
      <c r="BL129" s="17" t="s">
        <v>154</v>
      </c>
      <c r="BM129" s="143" t="s">
        <v>712</v>
      </c>
    </row>
    <row r="130" spans="2:65" s="1" customFormat="1" ht="16.5" customHeight="1">
      <c r="B130" s="32"/>
      <c r="C130" s="132" t="s">
        <v>155</v>
      </c>
      <c r="D130" s="132" t="s">
        <v>149</v>
      </c>
      <c r="E130" s="133" t="s">
        <v>713</v>
      </c>
      <c r="F130" s="134" t="s">
        <v>714</v>
      </c>
      <c r="G130" s="135" t="s">
        <v>708</v>
      </c>
      <c r="H130" s="136">
        <v>5</v>
      </c>
      <c r="I130" s="137"/>
      <c r="J130" s="138">
        <f>ROUND(I130*H130,2)</f>
        <v>0</v>
      </c>
      <c r="K130" s="134" t="s">
        <v>1</v>
      </c>
      <c r="L130" s="32"/>
      <c r="M130" s="139" t="s">
        <v>1</v>
      </c>
      <c r="N130" s="140" t="s">
        <v>45</v>
      </c>
      <c r="P130" s="141">
        <f>O130*H130</f>
        <v>0</v>
      </c>
      <c r="Q130" s="141">
        <v>0</v>
      </c>
      <c r="R130" s="141">
        <f>Q130*H130</f>
        <v>0</v>
      </c>
      <c r="S130" s="141">
        <v>0</v>
      </c>
      <c r="T130" s="142">
        <f>S130*H130</f>
        <v>0</v>
      </c>
      <c r="AR130" s="143" t="s">
        <v>715</v>
      </c>
      <c r="AT130" s="143" t="s">
        <v>149</v>
      </c>
      <c r="AU130" s="143" t="s">
        <v>90</v>
      </c>
      <c r="AY130" s="17" t="s">
        <v>145</v>
      </c>
      <c r="BE130" s="144">
        <f>IF(N130="základní",J130,0)</f>
        <v>0</v>
      </c>
      <c r="BF130" s="144">
        <f>IF(N130="snížená",J130,0)</f>
        <v>0</v>
      </c>
      <c r="BG130" s="144">
        <f>IF(N130="zákl. přenesená",J130,0)</f>
        <v>0</v>
      </c>
      <c r="BH130" s="144">
        <f>IF(N130="sníž. přenesená",J130,0)</f>
        <v>0</v>
      </c>
      <c r="BI130" s="144">
        <f>IF(N130="nulová",J130,0)</f>
        <v>0</v>
      </c>
      <c r="BJ130" s="17" t="s">
        <v>88</v>
      </c>
      <c r="BK130" s="144">
        <f>ROUND(I130*H130,2)</f>
        <v>0</v>
      </c>
      <c r="BL130" s="17" t="s">
        <v>715</v>
      </c>
      <c r="BM130" s="143" t="s">
        <v>716</v>
      </c>
    </row>
    <row r="131" spans="2:65" s="11" customFormat="1" ht="22.9" customHeight="1">
      <c r="B131" s="120"/>
      <c r="D131" s="121" t="s">
        <v>79</v>
      </c>
      <c r="E131" s="130" t="s">
        <v>717</v>
      </c>
      <c r="F131" s="130" t="s">
        <v>718</v>
      </c>
      <c r="I131" s="123"/>
      <c r="J131" s="131">
        <f>BK131</f>
        <v>0</v>
      </c>
      <c r="L131" s="120"/>
      <c r="M131" s="125"/>
      <c r="P131" s="126">
        <f>SUM(P132:P134)</f>
        <v>0</v>
      </c>
      <c r="R131" s="126">
        <f>SUM(R132:R134)</f>
        <v>1021.68</v>
      </c>
      <c r="T131" s="127">
        <f>SUM(T132:T134)</f>
        <v>0</v>
      </c>
      <c r="AR131" s="121" t="s">
        <v>88</v>
      </c>
      <c r="AT131" s="128" t="s">
        <v>79</v>
      </c>
      <c r="AU131" s="128" t="s">
        <v>88</v>
      </c>
      <c r="AY131" s="121" t="s">
        <v>145</v>
      </c>
      <c r="BK131" s="129">
        <f>SUM(BK132:BK134)</f>
        <v>0</v>
      </c>
    </row>
    <row r="132" spans="2:65" s="1" customFormat="1" ht="24.2" customHeight="1">
      <c r="B132" s="32"/>
      <c r="C132" s="132" t="s">
        <v>154</v>
      </c>
      <c r="D132" s="132" t="s">
        <v>149</v>
      </c>
      <c r="E132" s="133" t="s">
        <v>719</v>
      </c>
      <c r="F132" s="134" t="s">
        <v>720</v>
      </c>
      <c r="G132" s="135" t="s">
        <v>192</v>
      </c>
      <c r="H132" s="136">
        <v>1892</v>
      </c>
      <c r="I132" s="137"/>
      <c r="J132" s="138">
        <f>ROUND(I132*H132,2)</f>
        <v>0</v>
      </c>
      <c r="K132" s="134" t="s">
        <v>153</v>
      </c>
      <c r="L132" s="32"/>
      <c r="M132" s="139" t="s">
        <v>1</v>
      </c>
      <c r="N132" s="140" t="s">
        <v>45</v>
      </c>
      <c r="P132" s="141">
        <f>O132*H132</f>
        <v>0</v>
      </c>
      <c r="Q132" s="141">
        <v>0</v>
      </c>
      <c r="R132" s="141">
        <f>Q132*H132</f>
        <v>0</v>
      </c>
      <c r="S132" s="141">
        <v>0</v>
      </c>
      <c r="T132" s="142">
        <f>S132*H132</f>
        <v>0</v>
      </c>
      <c r="AR132" s="143" t="s">
        <v>154</v>
      </c>
      <c r="AT132" s="143" t="s">
        <v>149</v>
      </c>
      <c r="AU132" s="143" t="s">
        <v>90</v>
      </c>
      <c r="AY132" s="17" t="s">
        <v>145</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154</v>
      </c>
      <c r="BM132" s="143" t="s">
        <v>721</v>
      </c>
    </row>
    <row r="133" spans="2:65" s="1" customFormat="1" ht="16.5" customHeight="1">
      <c r="B133" s="32"/>
      <c r="C133" s="173" t="s">
        <v>178</v>
      </c>
      <c r="D133" s="173" t="s">
        <v>272</v>
      </c>
      <c r="E133" s="174" t="s">
        <v>722</v>
      </c>
      <c r="F133" s="175" t="s">
        <v>723</v>
      </c>
      <c r="G133" s="176" t="s">
        <v>186</v>
      </c>
      <c r="H133" s="177">
        <v>1021.68</v>
      </c>
      <c r="I133" s="178"/>
      <c r="J133" s="179">
        <f>ROUND(I133*H133,2)</f>
        <v>0</v>
      </c>
      <c r="K133" s="175" t="s">
        <v>153</v>
      </c>
      <c r="L133" s="180"/>
      <c r="M133" s="181" t="s">
        <v>1</v>
      </c>
      <c r="N133" s="182" t="s">
        <v>45</v>
      </c>
      <c r="P133" s="141">
        <f>O133*H133</f>
        <v>0</v>
      </c>
      <c r="Q133" s="141">
        <v>1</v>
      </c>
      <c r="R133" s="141">
        <f>Q133*H133</f>
        <v>1021.68</v>
      </c>
      <c r="S133" s="141">
        <v>0</v>
      </c>
      <c r="T133" s="142">
        <f>S133*H133</f>
        <v>0</v>
      </c>
      <c r="AR133" s="143" t="s">
        <v>200</v>
      </c>
      <c r="AT133" s="143" t="s">
        <v>272</v>
      </c>
      <c r="AU133" s="143" t="s">
        <v>90</v>
      </c>
      <c r="AY133" s="17" t="s">
        <v>145</v>
      </c>
      <c r="BE133" s="144">
        <f>IF(N133="základní",J133,0)</f>
        <v>0</v>
      </c>
      <c r="BF133" s="144">
        <f>IF(N133="snížená",J133,0)</f>
        <v>0</v>
      </c>
      <c r="BG133" s="144">
        <f>IF(N133="zákl. přenesená",J133,0)</f>
        <v>0</v>
      </c>
      <c r="BH133" s="144">
        <f>IF(N133="sníž. přenesená",J133,0)</f>
        <v>0</v>
      </c>
      <c r="BI133" s="144">
        <f>IF(N133="nulová",J133,0)</f>
        <v>0</v>
      </c>
      <c r="BJ133" s="17" t="s">
        <v>88</v>
      </c>
      <c r="BK133" s="144">
        <f>ROUND(I133*H133,2)</f>
        <v>0</v>
      </c>
      <c r="BL133" s="17" t="s">
        <v>154</v>
      </c>
      <c r="BM133" s="143" t="s">
        <v>724</v>
      </c>
    </row>
    <row r="134" spans="2:65" s="13" customFormat="1" ht="11.25">
      <c r="B134" s="152"/>
      <c r="D134" s="146" t="s">
        <v>157</v>
      </c>
      <c r="E134" s="153" t="s">
        <v>1</v>
      </c>
      <c r="F134" s="154" t="s">
        <v>725</v>
      </c>
      <c r="H134" s="155">
        <v>1021.68</v>
      </c>
      <c r="I134" s="156"/>
      <c r="L134" s="152"/>
      <c r="M134" s="157"/>
      <c r="T134" s="158"/>
      <c r="AT134" s="153" t="s">
        <v>157</v>
      </c>
      <c r="AU134" s="153" t="s">
        <v>90</v>
      </c>
      <c r="AV134" s="13" t="s">
        <v>90</v>
      </c>
      <c r="AW134" s="13" t="s">
        <v>34</v>
      </c>
      <c r="AX134" s="13" t="s">
        <v>88</v>
      </c>
      <c r="AY134" s="153" t="s">
        <v>145</v>
      </c>
    </row>
    <row r="135" spans="2:65" s="11" customFormat="1" ht="22.9" customHeight="1">
      <c r="B135" s="120"/>
      <c r="D135" s="121" t="s">
        <v>79</v>
      </c>
      <c r="E135" s="130" t="s">
        <v>726</v>
      </c>
      <c r="F135" s="130" t="s">
        <v>727</v>
      </c>
      <c r="I135" s="123"/>
      <c r="J135" s="131">
        <f>BK135</f>
        <v>0</v>
      </c>
      <c r="L135" s="120"/>
      <c r="M135" s="125"/>
      <c r="P135" s="126">
        <f>SUM(P136:P162)</f>
        <v>0</v>
      </c>
      <c r="R135" s="126">
        <f>SUM(R136:R162)</f>
        <v>13.795049999999996</v>
      </c>
      <c r="T135" s="127">
        <f>SUM(T136:T162)</f>
        <v>0</v>
      </c>
      <c r="AR135" s="121" t="s">
        <v>88</v>
      </c>
      <c r="AT135" s="128" t="s">
        <v>79</v>
      </c>
      <c r="AU135" s="128" t="s">
        <v>88</v>
      </c>
      <c r="AY135" s="121" t="s">
        <v>145</v>
      </c>
      <c r="BK135" s="129">
        <f>SUM(BK136:BK162)</f>
        <v>0</v>
      </c>
    </row>
    <row r="136" spans="2:65" s="1" customFormat="1" ht="37.9" customHeight="1">
      <c r="B136" s="32"/>
      <c r="C136" s="132" t="s">
        <v>183</v>
      </c>
      <c r="D136" s="132" t="s">
        <v>149</v>
      </c>
      <c r="E136" s="133" t="s">
        <v>728</v>
      </c>
      <c r="F136" s="134" t="s">
        <v>729</v>
      </c>
      <c r="G136" s="135" t="s">
        <v>232</v>
      </c>
      <c r="H136" s="136">
        <v>33</v>
      </c>
      <c r="I136" s="137"/>
      <c r="J136" s="138">
        <f>ROUND(I136*H136,2)</f>
        <v>0</v>
      </c>
      <c r="K136" s="134" t="s">
        <v>153</v>
      </c>
      <c r="L136" s="32"/>
      <c r="M136" s="139" t="s">
        <v>1</v>
      </c>
      <c r="N136" s="140" t="s">
        <v>45</v>
      </c>
      <c r="P136" s="141">
        <f>O136*H136</f>
        <v>0</v>
      </c>
      <c r="Q136" s="141">
        <v>0</v>
      </c>
      <c r="R136" s="141">
        <f>Q136*H136</f>
        <v>0</v>
      </c>
      <c r="S136" s="141">
        <v>0</v>
      </c>
      <c r="T136" s="142">
        <f>S136*H136</f>
        <v>0</v>
      </c>
      <c r="AR136" s="143" t="s">
        <v>154</v>
      </c>
      <c r="AT136" s="143" t="s">
        <v>149</v>
      </c>
      <c r="AU136" s="143" t="s">
        <v>90</v>
      </c>
      <c r="AY136" s="17" t="s">
        <v>145</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154</v>
      </c>
      <c r="BM136" s="143" t="s">
        <v>730</v>
      </c>
    </row>
    <row r="137" spans="2:65" s="1" customFormat="1" ht="16.5" customHeight="1">
      <c r="B137" s="32"/>
      <c r="C137" s="173" t="s">
        <v>189</v>
      </c>
      <c r="D137" s="173" t="s">
        <v>272</v>
      </c>
      <c r="E137" s="174" t="s">
        <v>731</v>
      </c>
      <c r="F137" s="175" t="s">
        <v>732</v>
      </c>
      <c r="G137" s="176" t="s">
        <v>152</v>
      </c>
      <c r="H137" s="177">
        <v>33</v>
      </c>
      <c r="I137" s="178"/>
      <c r="J137" s="179">
        <f>ROUND(I137*H137,2)</f>
        <v>0</v>
      </c>
      <c r="K137" s="175" t="s">
        <v>1</v>
      </c>
      <c r="L137" s="180"/>
      <c r="M137" s="181" t="s">
        <v>1</v>
      </c>
      <c r="N137" s="182" t="s">
        <v>45</v>
      </c>
      <c r="P137" s="141">
        <f>O137*H137</f>
        <v>0</v>
      </c>
      <c r="Q137" s="141">
        <v>0.22</v>
      </c>
      <c r="R137" s="141">
        <f>Q137*H137</f>
        <v>7.26</v>
      </c>
      <c r="S137" s="141">
        <v>0</v>
      </c>
      <c r="T137" s="142">
        <f>S137*H137</f>
        <v>0</v>
      </c>
      <c r="AR137" s="143" t="s">
        <v>200</v>
      </c>
      <c r="AT137" s="143" t="s">
        <v>272</v>
      </c>
      <c r="AU137" s="143" t="s">
        <v>90</v>
      </c>
      <c r="AY137" s="17" t="s">
        <v>145</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154</v>
      </c>
      <c r="BM137" s="143" t="s">
        <v>733</v>
      </c>
    </row>
    <row r="138" spans="2:65" s="13" customFormat="1" ht="11.25">
      <c r="B138" s="152"/>
      <c r="D138" s="146" t="s">
        <v>157</v>
      </c>
      <c r="F138" s="154" t="s">
        <v>734</v>
      </c>
      <c r="H138" s="155">
        <v>33</v>
      </c>
      <c r="I138" s="156"/>
      <c r="L138" s="152"/>
      <c r="M138" s="157"/>
      <c r="T138" s="158"/>
      <c r="AT138" s="153" t="s">
        <v>157</v>
      </c>
      <c r="AU138" s="153" t="s">
        <v>90</v>
      </c>
      <c r="AV138" s="13" t="s">
        <v>90</v>
      </c>
      <c r="AW138" s="13" t="s">
        <v>4</v>
      </c>
      <c r="AX138" s="13" t="s">
        <v>88</v>
      </c>
      <c r="AY138" s="153" t="s">
        <v>145</v>
      </c>
    </row>
    <row r="139" spans="2:65" s="1" customFormat="1" ht="24.2" customHeight="1">
      <c r="B139" s="32"/>
      <c r="C139" s="132" t="s">
        <v>200</v>
      </c>
      <c r="D139" s="132" t="s">
        <v>149</v>
      </c>
      <c r="E139" s="133" t="s">
        <v>735</v>
      </c>
      <c r="F139" s="134" t="s">
        <v>736</v>
      </c>
      <c r="G139" s="135" t="s">
        <v>186</v>
      </c>
      <c r="H139" s="136">
        <v>6.0000000000000001E-3</v>
      </c>
      <c r="I139" s="137"/>
      <c r="J139" s="138">
        <f>ROUND(I139*H139,2)</f>
        <v>0</v>
      </c>
      <c r="K139" s="134" t="s">
        <v>153</v>
      </c>
      <c r="L139" s="32"/>
      <c r="M139" s="139" t="s">
        <v>1</v>
      </c>
      <c r="N139" s="140" t="s">
        <v>45</v>
      </c>
      <c r="P139" s="141">
        <f>O139*H139</f>
        <v>0</v>
      </c>
      <c r="Q139" s="141">
        <v>0</v>
      </c>
      <c r="R139" s="141">
        <f>Q139*H139</f>
        <v>0</v>
      </c>
      <c r="S139" s="141">
        <v>0</v>
      </c>
      <c r="T139" s="142">
        <f>S139*H139</f>
        <v>0</v>
      </c>
      <c r="AR139" s="143" t="s">
        <v>154</v>
      </c>
      <c r="AT139" s="143" t="s">
        <v>149</v>
      </c>
      <c r="AU139" s="143" t="s">
        <v>90</v>
      </c>
      <c r="AY139" s="17" t="s">
        <v>145</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154</v>
      </c>
      <c r="BM139" s="143" t="s">
        <v>737</v>
      </c>
    </row>
    <row r="140" spans="2:65" s="1" customFormat="1" ht="16.5" customHeight="1">
      <c r="B140" s="32"/>
      <c r="C140" s="173" t="s">
        <v>213</v>
      </c>
      <c r="D140" s="173" t="s">
        <v>272</v>
      </c>
      <c r="E140" s="174" t="s">
        <v>738</v>
      </c>
      <c r="F140" s="175" t="s">
        <v>739</v>
      </c>
      <c r="G140" s="176" t="s">
        <v>268</v>
      </c>
      <c r="H140" s="177">
        <v>6</v>
      </c>
      <c r="I140" s="178"/>
      <c r="J140" s="179">
        <f>ROUND(I140*H140,2)</f>
        <v>0</v>
      </c>
      <c r="K140" s="175" t="s">
        <v>1</v>
      </c>
      <c r="L140" s="180"/>
      <c r="M140" s="181" t="s">
        <v>1</v>
      </c>
      <c r="N140" s="182" t="s">
        <v>45</v>
      </c>
      <c r="P140" s="141">
        <f>O140*H140</f>
        <v>0</v>
      </c>
      <c r="Q140" s="141">
        <v>1E-3</v>
      </c>
      <c r="R140" s="141">
        <f>Q140*H140</f>
        <v>6.0000000000000001E-3</v>
      </c>
      <c r="S140" s="141">
        <v>0</v>
      </c>
      <c r="T140" s="142">
        <f>S140*H140</f>
        <v>0</v>
      </c>
      <c r="AR140" s="143" t="s">
        <v>200</v>
      </c>
      <c r="AT140" s="143" t="s">
        <v>272</v>
      </c>
      <c r="AU140" s="143" t="s">
        <v>90</v>
      </c>
      <c r="AY140" s="17" t="s">
        <v>145</v>
      </c>
      <c r="BE140" s="144">
        <f>IF(N140="základní",J140,0)</f>
        <v>0</v>
      </c>
      <c r="BF140" s="144">
        <f>IF(N140="snížená",J140,0)</f>
        <v>0</v>
      </c>
      <c r="BG140" s="144">
        <f>IF(N140="zákl. přenesená",J140,0)</f>
        <v>0</v>
      </c>
      <c r="BH140" s="144">
        <f>IF(N140="sníž. přenesená",J140,0)</f>
        <v>0</v>
      </c>
      <c r="BI140" s="144">
        <f>IF(N140="nulová",J140,0)</f>
        <v>0</v>
      </c>
      <c r="BJ140" s="17" t="s">
        <v>88</v>
      </c>
      <c r="BK140" s="144">
        <f>ROUND(I140*H140,2)</f>
        <v>0</v>
      </c>
      <c r="BL140" s="17" t="s">
        <v>154</v>
      </c>
      <c r="BM140" s="143" t="s">
        <v>740</v>
      </c>
    </row>
    <row r="141" spans="2:65" s="13" customFormat="1" ht="11.25">
      <c r="B141" s="152"/>
      <c r="D141" s="146" t="s">
        <v>157</v>
      </c>
      <c r="F141" s="154" t="s">
        <v>741</v>
      </c>
      <c r="H141" s="155">
        <v>6</v>
      </c>
      <c r="I141" s="156"/>
      <c r="L141" s="152"/>
      <c r="M141" s="157"/>
      <c r="T141" s="158"/>
      <c r="AT141" s="153" t="s">
        <v>157</v>
      </c>
      <c r="AU141" s="153" t="s">
        <v>90</v>
      </c>
      <c r="AV141" s="13" t="s">
        <v>90</v>
      </c>
      <c r="AW141" s="13" t="s">
        <v>4</v>
      </c>
      <c r="AX141" s="13" t="s">
        <v>88</v>
      </c>
      <c r="AY141" s="153" t="s">
        <v>145</v>
      </c>
    </row>
    <row r="142" spans="2:65" s="1" customFormat="1" ht="24.2" customHeight="1">
      <c r="B142" s="32"/>
      <c r="C142" s="132" t="s">
        <v>221</v>
      </c>
      <c r="D142" s="132" t="s">
        <v>149</v>
      </c>
      <c r="E142" s="133" t="s">
        <v>742</v>
      </c>
      <c r="F142" s="134" t="s">
        <v>743</v>
      </c>
      <c r="G142" s="135" t="s">
        <v>232</v>
      </c>
      <c r="H142" s="136">
        <v>33</v>
      </c>
      <c r="I142" s="137"/>
      <c r="J142" s="138">
        <f>ROUND(I142*H142,2)</f>
        <v>0</v>
      </c>
      <c r="K142" s="134" t="s">
        <v>153</v>
      </c>
      <c r="L142" s="32"/>
      <c r="M142" s="139" t="s">
        <v>1</v>
      </c>
      <c r="N142" s="140" t="s">
        <v>45</v>
      </c>
      <c r="P142" s="141">
        <f>O142*H142</f>
        <v>0</v>
      </c>
      <c r="Q142" s="141">
        <v>0</v>
      </c>
      <c r="R142" s="141">
        <f>Q142*H142</f>
        <v>0</v>
      </c>
      <c r="S142" s="141">
        <v>0</v>
      </c>
      <c r="T142" s="142">
        <f>S142*H142</f>
        <v>0</v>
      </c>
      <c r="AR142" s="143" t="s">
        <v>154</v>
      </c>
      <c r="AT142" s="143" t="s">
        <v>149</v>
      </c>
      <c r="AU142" s="143" t="s">
        <v>90</v>
      </c>
      <c r="AY142" s="17" t="s">
        <v>145</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154</v>
      </c>
      <c r="BM142" s="143" t="s">
        <v>744</v>
      </c>
    </row>
    <row r="143" spans="2:65" s="1" customFormat="1" ht="24.2" customHeight="1">
      <c r="B143" s="32"/>
      <c r="C143" s="173" t="s">
        <v>229</v>
      </c>
      <c r="D143" s="173" t="s">
        <v>272</v>
      </c>
      <c r="E143" s="174" t="s">
        <v>745</v>
      </c>
      <c r="F143" s="175" t="s">
        <v>746</v>
      </c>
      <c r="G143" s="176" t="s">
        <v>232</v>
      </c>
      <c r="H143" s="177">
        <v>33</v>
      </c>
      <c r="I143" s="178"/>
      <c r="J143" s="179">
        <f>ROUND(I143*H143,2)</f>
        <v>0</v>
      </c>
      <c r="K143" s="175" t="s">
        <v>1</v>
      </c>
      <c r="L143" s="180"/>
      <c r="M143" s="181" t="s">
        <v>1</v>
      </c>
      <c r="N143" s="182" t="s">
        <v>45</v>
      </c>
      <c r="P143" s="141">
        <f>O143*H143</f>
        <v>0</v>
      </c>
      <c r="Q143" s="141">
        <v>2.7E-2</v>
      </c>
      <c r="R143" s="141">
        <f>Q143*H143</f>
        <v>0.89100000000000001</v>
      </c>
      <c r="S143" s="141">
        <v>0</v>
      </c>
      <c r="T143" s="142">
        <f>S143*H143</f>
        <v>0</v>
      </c>
      <c r="AR143" s="143" t="s">
        <v>200</v>
      </c>
      <c r="AT143" s="143" t="s">
        <v>272</v>
      </c>
      <c r="AU143" s="143" t="s">
        <v>90</v>
      </c>
      <c r="AY143" s="17" t="s">
        <v>145</v>
      </c>
      <c r="BE143" s="144">
        <f>IF(N143="základní",J143,0)</f>
        <v>0</v>
      </c>
      <c r="BF143" s="144">
        <f>IF(N143="snížená",J143,0)</f>
        <v>0</v>
      </c>
      <c r="BG143" s="144">
        <f>IF(N143="zákl. přenesená",J143,0)</f>
        <v>0</v>
      </c>
      <c r="BH143" s="144">
        <f>IF(N143="sníž. přenesená",J143,0)</f>
        <v>0</v>
      </c>
      <c r="BI143" s="144">
        <f>IF(N143="nulová",J143,0)</f>
        <v>0</v>
      </c>
      <c r="BJ143" s="17" t="s">
        <v>88</v>
      </c>
      <c r="BK143" s="144">
        <f>ROUND(I143*H143,2)</f>
        <v>0</v>
      </c>
      <c r="BL143" s="17" t="s">
        <v>154</v>
      </c>
      <c r="BM143" s="143" t="s">
        <v>747</v>
      </c>
    </row>
    <row r="144" spans="2:65" s="1" customFormat="1" ht="24.2" customHeight="1">
      <c r="B144" s="32"/>
      <c r="C144" s="132" t="s">
        <v>8</v>
      </c>
      <c r="D144" s="132" t="s">
        <v>149</v>
      </c>
      <c r="E144" s="133" t="s">
        <v>748</v>
      </c>
      <c r="F144" s="134" t="s">
        <v>749</v>
      </c>
      <c r="G144" s="135" t="s">
        <v>232</v>
      </c>
      <c r="H144" s="136">
        <v>33</v>
      </c>
      <c r="I144" s="137"/>
      <c r="J144" s="138">
        <f>ROUND(I144*H144,2)</f>
        <v>0</v>
      </c>
      <c r="K144" s="134" t="s">
        <v>153</v>
      </c>
      <c r="L144" s="32"/>
      <c r="M144" s="139" t="s">
        <v>1</v>
      </c>
      <c r="N144" s="140" t="s">
        <v>45</v>
      </c>
      <c r="P144" s="141">
        <f>O144*H144</f>
        <v>0</v>
      </c>
      <c r="Q144" s="141">
        <v>0</v>
      </c>
      <c r="R144" s="141">
        <f>Q144*H144</f>
        <v>0</v>
      </c>
      <c r="S144" s="141">
        <v>0</v>
      </c>
      <c r="T144" s="142">
        <f>S144*H144</f>
        <v>0</v>
      </c>
      <c r="AR144" s="143" t="s">
        <v>154</v>
      </c>
      <c r="AT144" s="143" t="s">
        <v>149</v>
      </c>
      <c r="AU144" s="143" t="s">
        <v>90</v>
      </c>
      <c r="AY144" s="17" t="s">
        <v>145</v>
      </c>
      <c r="BE144" s="144">
        <f>IF(N144="základní",J144,0)</f>
        <v>0</v>
      </c>
      <c r="BF144" s="144">
        <f>IF(N144="snížená",J144,0)</f>
        <v>0</v>
      </c>
      <c r="BG144" s="144">
        <f>IF(N144="zákl. přenesená",J144,0)</f>
        <v>0</v>
      </c>
      <c r="BH144" s="144">
        <f>IF(N144="sníž. přenesená",J144,0)</f>
        <v>0</v>
      </c>
      <c r="BI144" s="144">
        <f>IF(N144="nulová",J144,0)</f>
        <v>0</v>
      </c>
      <c r="BJ144" s="17" t="s">
        <v>88</v>
      </c>
      <c r="BK144" s="144">
        <f>ROUND(I144*H144,2)</f>
        <v>0</v>
      </c>
      <c r="BL144" s="17" t="s">
        <v>154</v>
      </c>
      <c r="BM144" s="143" t="s">
        <v>750</v>
      </c>
    </row>
    <row r="145" spans="2:65" s="1" customFormat="1" ht="33" customHeight="1">
      <c r="B145" s="32"/>
      <c r="C145" s="132" t="s">
        <v>237</v>
      </c>
      <c r="D145" s="132" t="s">
        <v>149</v>
      </c>
      <c r="E145" s="133" t="s">
        <v>751</v>
      </c>
      <c r="F145" s="134" t="s">
        <v>752</v>
      </c>
      <c r="G145" s="135" t="s">
        <v>232</v>
      </c>
      <c r="H145" s="136">
        <v>33</v>
      </c>
      <c r="I145" s="137"/>
      <c r="J145" s="138">
        <f>ROUND(I145*H145,2)</f>
        <v>0</v>
      </c>
      <c r="K145" s="134" t="s">
        <v>153</v>
      </c>
      <c r="L145" s="32"/>
      <c r="M145" s="139" t="s">
        <v>1</v>
      </c>
      <c r="N145" s="140" t="s">
        <v>45</v>
      </c>
      <c r="P145" s="141">
        <f>O145*H145</f>
        <v>0</v>
      </c>
      <c r="Q145" s="141">
        <v>6.0000000000000002E-5</v>
      </c>
      <c r="R145" s="141">
        <f>Q145*H145</f>
        <v>1.98E-3</v>
      </c>
      <c r="S145" s="141">
        <v>0</v>
      </c>
      <c r="T145" s="142">
        <f>S145*H145</f>
        <v>0</v>
      </c>
      <c r="AR145" s="143" t="s">
        <v>154</v>
      </c>
      <c r="AT145" s="143" t="s">
        <v>149</v>
      </c>
      <c r="AU145" s="143" t="s">
        <v>90</v>
      </c>
      <c r="AY145" s="17" t="s">
        <v>145</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154</v>
      </c>
      <c r="BM145" s="143" t="s">
        <v>753</v>
      </c>
    </row>
    <row r="146" spans="2:65" s="1" customFormat="1" ht="21.75" customHeight="1">
      <c r="B146" s="32"/>
      <c r="C146" s="173" t="s">
        <v>241</v>
      </c>
      <c r="D146" s="173" t="s">
        <v>272</v>
      </c>
      <c r="E146" s="174" t="s">
        <v>754</v>
      </c>
      <c r="F146" s="175" t="s">
        <v>755</v>
      </c>
      <c r="G146" s="176" t="s">
        <v>232</v>
      </c>
      <c r="H146" s="177">
        <v>99</v>
      </c>
      <c r="I146" s="178"/>
      <c r="J146" s="179">
        <f>ROUND(I146*H146,2)</f>
        <v>0</v>
      </c>
      <c r="K146" s="175" t="s">
        <v>153</v>
      </c>
      <c r="L146" s="180"/>
      <c r="M146" s="181" t="s">
        <v>1</v>
      </c>
      <c r="N146" s="182" t="s">
        <v>45</v>
      </c>
      <c r="P146" s="141">
        <f>O146*H146</f>
        <v>0</v>
      </c>
      <c r="Q146" s="141">
        <v>7.0899999999999999E-3</v>
      </c>
      <c r="R146" s="141">
        <f>Q146*H146</f>
        <v>0.70191000000000003</v>
      </c>
      <c r="S146" s="141">
        <v>0</v>
      </c>
      <c r="T146" s="142">
        <f>S146*H146</f>
        <v>0</v>
      </c>
      <c r="AR146" s="143" t="s">
        <v>200</v>
      </c>
      <c r="AT146" s="143" t="s">
        <v>272</v>
      </c>
      <c r="AU146" s="143" t="s">
        <v>90</v>
      </c>
      <c r="AY146" s="17" t="s">
        <v>145</v>
      </c>
      <c r="BE146" s="144">
        <f>IF(N146="základní",J146,0)</f>
        <v>0</v>
      </c>
      <c r="BF146" s="144">
        <f>IF(N146="snížená",J146,0)</f>
        <v>0</v>
      </c>
      <c r="BG146" s="144">
        <f>IF(N146="zákl. přenesená",J146,0)</f>
        <v>0</v>
      </c>
      <c r="BH146" s="144">
        <f>IF(N146="sníž. přenesená",J146,0)</f>
        <v>0</v>
      </c>
      <c r="BI146" s="144">
        <f>IF(N146="nulová",J146,0)</f>
        <v>0</v>
      </c>
      <c r="BJ146" s="17" t="s">
        <v>88</v>
      </c>
      <c r="BK146" s="144">
        <f>ROUND(I146*H146,2)</f>
        <v>0</v>
      </c>
      <c r="BL146" s="17" t="s">
        <v>154</v>
      </c>
      <c r="BM146" s="143" t="s">
        <v>756</v>
      </c>
    </row>
    <row r="147" spans="2:65" s="13" customFormat="1" ht="11.25">
      <c r="B147" s="152"/>
      <c r="D147" s="146" t="s">
        <v>157</v>
      </c>
      <c r="F147" s="154" t="s">
        <v>757</v>
      </c>
      <c r="H147" s="155">
        <v>99</v>
      </c>
      <c r="I147" s="156"/>
      <c r="L147" s="152"/>
      <c r="M147" s="157"/>
      <c r="T147" s="158"/>
      <c r="AT147" s="153" t="s">
        <v>157</v>
      </c>
      <c r="AU147" s="153" t="s">
        <v>90</v>
      </c>
      <c r="AV147" s="13" t="s">
        <v>90</v>
      </c>
      <c r="AW147" s="13" t="s">
        <v>4</v>
      </c>
      <c r="AX147" s="13" t="s">
        <v>88</v>
      </c>
      <c r="AY147" s="153" t="s">
        <v>145</v>
      </c>
    </row>
    <row r="148" spans="2:65" s="1" customFormat="1" ht="16.5" customHeight="1">
      <c r="B148" s="32"/>
      <c r="C148" s="173" t="s">
        <v>245</v>
      </c>
      <c r="D148" s="173" t="s">
        <v>272</v>
      </c>
      <c r="E148" s="174" t="s">
        <v>758</v>
      </c>
      <c r="F148" s="175" t="s">
        <v>759</v>
      </c>
      <c r="G148" s="176" t="s">
        <v>232</v>
      </c>
      <c r="H148" s="177">
        <v>99</v>
      </c>
      <c r="I148" s="178"/>
      <c r="J148" s="179">
        <f>ROUND(I148*H148,2)</f>
        <v>0</v>
      </c>
      <c r="K148" s="175" t="s">
        <v>1</v>
      </c>
      <c r="L148" s="180"/>
      <c r="M148" s="181" t="s">
        <v>1</v>
      </c>
      <c r="N148" s="182" t="s">
        <v>45</v>
      </c>
      <c r="P148" s="141">
        <f>O148*H148</f>
        <v>0</v>
      </c>
      <c r="Q148" s="141">
        <v>7.0899999999999999E-3</v>
      </c>
      <c r="R148" s="141">
        <f>Q148*H148</f>
        <v>0.70191000000000003</v>
      </c>
      <c r="S148" s="141">
        <v>0</v>
      </c>
      <c r="T148" s="142">
        <f>S148*H148</f>
        <v>0</v>
      </c>
      <c r="AR148" s="143" t="s">
        <v>200</v>
      </c>
      <c r="AT148" s="143" t="s">
        <v>272</v>
      </c>
      <c r="AU148" s="143" t="s">
        <v>90</v>
      </c>
      <c r="AY148" s="17" t="s">
        <v>145</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154</v>
      </c>
      <c r="BM148" s="143" t="s">
        <v>760</v>
      </c>
    </row>
    <row r="149" spans="2:65" s="13" customFormat="1" ht="11.25">
      <c r="B149" s="152"/>
      <c r="D149" s="146" t="s">
        <v>157</v>
      </c>
      <c r="F149" s="154" t="s">
        <v>757</v>
      </c>
      <c r="H149" s="155">
        <v>99</v>
      </c>
      <c r="I149" s="156"/>
      <c r="L149" s="152"/>
      <c r="M149" s="157"/>
      <c r="T149" s="158"/>
      <c r="AT149" s="153" t="s">
        <v>157</v>
      </c>
      <c r="AU149" s="153" t="s">
        <v>90</v>
      </c>
      <c r="AV149" s="13" t="s">
        <v>90</v>
      </c>
      <c r="AW149" s="13" t="s">
        <v>4</v>
      </c>
      <c r="AX149" s="13" t="s">
        <v>88</v>
      </c>
      <c r="AY149" s="153" t="s">
        <v>145</v>
      </c>
    </row>
    <row r="150" spans="2:65" s="1" customFormat="1" ht="16.5" customHeight="1">
      <c r="B150" s="32"/>
      <c r="C150" s="173" t="s">
        <v>249</v>
      </c>
      <c r="D150" s="173" t="s">
        <v>272</v>
      </c>
      <c r="E150" s="174" t="s">
        <v>761</v>
      </c>
      <c r="F150" s="175" t="s">
        <v>762</v>
      </c>
      <c r="G150" s="176" t="s">
        <v>232</v>
      </c>
      <c r="H150" s="177">
        <v>33</v>
      </c>
      <c r="I150" s="178"/>
      <c r="J150" s="179">
        <f>ROUND(I150*H150,2)</f>
        <v>0</v>
      </c>
      <c r="K150" s="175" t="s">
        <v>1</v>
      </c>
      <c r="L150" s="180"/>
      <c r="M150" s="181" t="s">
        <v>1</v>
      </c>
      <c r="N150" s="182" t="s">
        <v>45</v>
      </c>
      <c r="P150" s="141">
        <f>O150*H150</f>
        <v>0</v>
      </c>
      <c r="Q150" s="141">
        <v>7.0899999999999999E-3</v>
      </c>
      <c r="R150" s="141">
        <f>Q150*H150</f>
        <v>0.23397000000000001</v>
      </c>
      <c r="S150" s="141">
        <v>0</v>
      </c>
      <c r="T150" s="142">
        <f>S150*H150</f>
        <v>0</v>
      </c>
      <c r="AR150" s="143" t="s">
        <v>200</v>
      </c>
      <c r="AT150" s="143" t="s">
        <v>272</v>
      </c>
      <c r="AU150" s="143" t="s">
        <v>90</v>
      </c>
      <c r="AY150" s="17" t="s">
        <v>145</v>
      </c>
      <c r="BE150" s="144">
        <f>IF(N150="základní",J150,0)</f>
        <v>0</v>
      </c>
      <c r="BF150" s="144">
        <f>IF(N150="snížená",J150,0)</f>
        <v>0</v>
      </c>
      <c r="BG150" s="144">
        <f>IF(N150="zákl. přenesená",J150,0)</f>
        <v>0</v>
      </c>
      <c r="BH150" s="144">
        <f>IF(N150="sníž. přenesená",J150,0)</f>
        <v>0</v>
      </c>
      <c r="BI150" s="144">
        <f>IF(N150="nulová",J150,0)</f>
        <v>0</v>
      </c>
      <c r="BJ150" s="17" t="s">
        <v>88</v>
      </c>
      <c r="BK150" s="144">
        <f>ROUND(I150*H150,2)</f>
        <v>0</v>
      </c>
      <c r="BL150" s="17" t="s">
        <v>154</v>
      </c>
      <c r="BM150" s="143" t="s">
        <v>763</v>
      </c>
    </row>
    <row r="151" spans="2:65" s="13" customFormat="1" ht="11.25">
      <c r="B151" s="152"/>
      <c r="D151" s="146" t="s">
        <v>157</v>
      </c>
      <c r="F151" s="154" t="s">
        <v>764</v>
      </c>
      <c r="H151" s="155">
        <v>33</v>
      </c>
      <c r="I151" s="156"/>
      <c r="L151" s="152"/>
      <c r="M151" s="157"/>
      <c r="T151" s="158"/>
      <c r="AT151" s="153" t="s">
        <v>157</v>
      </c>
      <c r="AU151" s="153" t="s">
        <v>90</v>
      </c>
      <c r="AV151" s="13" t="s">
        <v>90</v>
      </c>
      <c r="AW151" s="13" t="s">
        <v>4</v>
      </c>
      <c r="AX151" s="13" t="s">
        <v>88</v>
      </c>
      <c r="AY151" s="153" t="s">
        <v>145</v>
      </c>
    </row>
    <row r="152" spans="2:65" s="1" customFormat="1" ht="24.2" customHeight="1">
      <c r="B152" s="32"/>
      <c r="C152" s="132" t="s">
        <v>256</v>
      </c>
      <c r="D152" s="132" t="s">
        <v>149</v>
      </c>
      <c r="E152" s="133" t="s">
        <v>765</v>
      </c>
      <c r="F152" s="134" t="s">
        <v>766</v>
      </c>
      <c r="G152" s="135" t="s">
        <v>232</v>
      </c>
      <c r="H152" s="136">
        <v>33</v>
      </c>
      <c r="I152" s="137"/>
      <c r="J152" s="138">
        <f>ROUND(I152*H152,2)</f>
        <v>0</v>
      </c>
      <c r="K152" s="134" t="s">
        <v>1</v>
      </c>
      <c r="L152" s="32"/>
      <c r="M152" s="139" t="s">
        <v>1</v>
      </c>
      <c r="N152" s="140" t="s">
        <v>45</v>
      </c>
      <c r="P152" s="141">
        <f>O152*H152</f>
        <v>0</v>
      </c>
      <c r="Q152" s="141">
        <v>3.6000000000000002E-4</v>
      </c>
      <c r="R152" s="141">
        <f>Q152*H152</f>
        <v>1.188E-2</v>
      </c>
      <c r="S152" s="141">
        <v>0</v>
      </c>
      <c r="T152" s="142">
        <f>S152*H152</f>
        <v>0</v>
      </c>
      <c r="AR152" s="143" t="s">
        <v>154</v>
      </c>
      <c r="AT152" s="143" t="s">
        <v>149</v>
      </c>
      <c r="AU152" s="143" t="s">
        <v>90</v>
      </c>
      <c r="AY152" s="17" t="s">
        <v>145</v>
      </c>
      <c r="BE152" s="144">
        <f>IF(N152="základní",J152,0)</f>
        <v>0</v>
      </c>
      <c r="BF152" s="144">
        <f>IF(N152="snížená",J152,0)</f>
        <v>0</v>
      </c>
      <c r="BG152" s="144">
        <f>IF(N152="zákl. přenesená",J152,0)</f>
        <v>0</v>
      </c>
      <c r="BH152" s="144">
        <f>IF(N152="sníž. přenesená",J152,0)</f>
        <v>0</v>
      </c>
      <c r="BI152" s="144">
        <f>IF(N152="nulová",J152,0)</f>
        <v>0</v>
      </c>
      <c r="BJ152" s="17" t="s">
        <v>88</v>
      </c>
      <c r="BK152" s="144">
        <f>ROUND(I152*H152,2)</f>
        <v>0</v>
      </c>
      <c r="BL152" s="17" t="s">
        <v>154</v>
      </c>
      <c r="BM152" s="143" t="s">
        <v>767</v>
      </c>
    </row>
    <row r="153" spans="2:65" s="1" customFormat="1" ht="16.5" customHeight="1">
      <c r="B153" s="32"/>
      <c r="C153" s="132" t="s">
        <v>265</v>
      </c>
      <c r="D153" s="132" t="s">
        <v>149</v>
      </c>
      <c r="E153" s="133" t="s">
        <v>768</v>
      </c>
      <c r="F153" s="134" t="s">
        <v>769</v>
      </c>
      <c r="G153" s="135" t="s">
        <v>232</v>
      </c>
      <c r="H153" s="136">
        <v>33</v>
      </c>
      <c r="I153" s="137"/>
      <c r="J153" s="138">
        <f>ROUND(I153*H153,2)</f>
        <v>0</v>
      </c>
      <c r="K153" s="134" t="s">
        <v>1</v>
      </c>
      <c r="L153" s="32"/>
      <c r="M153" s="139" t="s">
        <v>1</v>
      </c>
      <c r="N153" s="140" t="s">
        <v>45</v>
      </c>
      <c r="P153" s="141">
        <f>O153*H153</f>
        <v>0</v>
      </c>
      <c r="Q153" s="141">
        <v>0</v>
      </c>
      <c r="R153" s="141">
        <f>Q153*H153</f>
        <v>0</v>
      </c>
      <c r="S153" s="141">
        <v>0</v>
      </c>
      <c r="T153" s="142">
        <f>S153*H153</f>
        <v>0</v>
      </c>
      <c r="AR153" s="143" t="s">
        <v>154</v>
      </c>
      <c r="AT153" s="143" t="s">
        <v>149</v>
      </c>
      <c r="AU153" s="143" t="s">
        <v>90</v>
      </c>
      <c r="AY153" s="17" t="s">
        <v>145</v>
      </c>
      <c r="BE153" s="144">
        <f>IF(N153="základní",J153,0)</f>
        <v>0</v>
      </c>
      <c r="BF153" s="144">
        <f>IF(N153="snížená",J153,0)</f>
        <v>0</v>
      </c>
      <c r="BG153" s="144">
        <f>IF(N153="zákl. přenesená",J153,0)</f>
        <v>0</v>
      </c>
      <c r="BH153" s="144">
        <f>IF(N153="sníž. přenesená",J153,0)</f>
        <v>0</v>
      </c>
      <c r="BI153" s="144">
        <f>IF(N153="nulová",J153,0)</f>
        <v>0</v>
      </c>
      <c r="BJ153" s="17" t="s">
        <v>88</v>
      </c>
      <c r="BK153" s="144">
        <f>ROUND(I153*H153,2)</f>
        <v>0</v>
      </c>
      <c r="BL153" s="17" t="s">
        <v>154</v>
      </c>
      <c r="BM153" s="143" t="s">
        <v>770</v>
      </c>
    </row>
    <row r="154" spans="2:65" s="1" customFormat="1" ht="24.2" customHeight="1">
      <c r="B154" s="32"/>
      <c r="C154" s="173" t="s">
        <v>271</v>
      </c>
      <c r="D154" s="173" t="s">
        <v>272</v>
      </c>
      <c r="E154" s="174" t="s">
        <v>771</v>
      </c>
      <c r="F154" s="175" t="s">
        <v>772</v>
      </c>
      <c r="G154" s="176" t="s">
        <v>232</v>
      </c>
      <c r="H154" s="177">
        <v>33</v>
      </c>
      <c r="I154" s="178"/>
      <c r="J154" s="179">
        <f>ROUND(I154*H154,2)</f>
        <v>0</v>
      </c>
      <c r="K154" s="175" t="s">
        <v>1</v>
      </c>
      <c r="L154" s="180"/>
      <c r="M154" s="181" t="s">
        <v>1</v>
      </c>
      <c r="N154" s="182" t="s">
        <v>45</v>
      </c>
      <c r="P154" s="141">
        <f>O154*H154</f>
        <v>0</v>
      </c>
      <c r="Q154" s="141">
        <v>1E-4</v>
      </c>
      <c r="R154" s="141">
        <f>Q154*H154</f>
        <v>3.3E-3</v>
      </c>
      <c r="S154" s="141">
        <v>0</v>
      </c>
      <c r="T154" s="142">
        <f>S154*H154</f>
        <v>0</v>
      </c>
      <c r="AR154" s="143" t="s">
        <v>200</v>
      </c>
      <c r="AT154" s="143" t="s">
        <v>272</v>
      </c>
      <c r="AU154" s="143" t="s">
        <v>90</v>
      </c>
      <c r="AY154" s="17" t="s">
        <v>145</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154</v>
      </c>
      <c r="BM154" s="143" t="s">
        <v>773</v>
      </c>
    </row>
    <row r="155" spans="2:65" s="1" customFormat="1" ht="24.2" customHeight="1">
      <c r="B155" s="32"/>
      <c r="C155" s="132" t="s">
        <v>276</v>
      </c>
      <c r="D155" s="132" t="s">
        <v>149</v>
      </c>
      <c r="E155" s="133" t="s">
        <v>774</v>
      </c>
      <c r="F155" s="134" t="s">
        <v>775</v>
      </c>
      <c r="G155" s="135" t="s">
        <v>192</v>
      </c>
      <c r="H155" s="136">
        <v>33</v>
      </c>
      <c r="I155" s="137"/>
      <c r="J155" s="138">
        <f>ROUND(I155*H155,2)</f>
        <v>0</v>
      </c>
      <c r="K155" s="134" t="s">
        <v>153</v>
      </c>
      <c r="L155" s="32"/>
      <c r="M155" s="139" t="s">
        <v>1</v>
      </c>
      <c r="N155" s="140" t="s">
        <v>45</v>
      </c>
      <c r="P155" s="141">
        <f>O155*H155</f>
        <v>0</v>
      </c>
      <c r="Q155" s="141">
        <v>0</v>
      </c>
      <c r="R155" s="141">
        <f>Q155*H155</f>
        <v>0</v>
      </c>
      <c r="S155" s="141">
        <v>0</v>
      </c>
      <c r="T155" s="142">
        <f>S155*H155</f>
        <v>0</v>
      </c>
      <c r="AR155" s="143" t="s">
        <v>154</v>
      </c>
      <c r="AT155" s="143" t="s">
        <v>149</v>
      </c>
      <c r="AU155" s="143" t="s">
        <v>90</v>
      </c>
      <c r="AY155" s="17" t="s">
        <v>145</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154</v>
      </c>
      <c r="BM155" s="143" t="s">
        <v>776</v>
      </c>
    </row>
    <row r="156" spans="2:65" s="1" customFormat="1" ht="16.5" customHeight="1">
      <c r="B156" s="32"/>
      <c r="C156" s="173" t="s">
        <v>7</v>
      </c>
      <c r="D156" s="173" t="s">
        <v>272</v>
      </c>
      <c r="E156" s="174" t="s">
        <v>777</v>
      </c>
      <c r="F156" s="175" t="s">
        <v>778</v>
      </c>
      <c r="G156" s="176" t="s">
        <v>152</v>
      </c>
      <c r="H156" s="177">
        <v>3.3</v>
      </c>
      <c r="I156" s="178"/>
      <c r="J156" s="179">
        <f>ROUND(I156*H156,2)</f>
        <v>0</v>
      </c>
      <c r="K156" s="175" t="s">
        <v>153</v>
      </c>
      <c r="L156" s="180"/>
      <c r="M156" s="181" t="s">
        <v>1</v>
      </c>
      <c r="N156" s="182" t="s">
        <v>45</v>
      </c>
      <c r="P156" s="141">
        <f>O156*H156</f>
        <v>0</v>
      </c>
      <c r="Q156" s="141">
        <v>0.2</v>
      </c>
      <c r="R156" s="141">
        <f>Q156*H156</f>
        <v>0.66</v>
      </c>
      <c r="S156" s="141">
        <v>0</v>
      </c>
      <c r="T156" s="142">
        <f>S156*H156</f>
        <v>0</v>
      </c>
      <c r="AR156" s="143" t="s">
        <v>200</v>
      </c>
      <c r="AT156" s="143" t="s">
        <v>272</v>
      </c>
      <c r="AU156" s="143" t="s">
        <v>90</v>
      </c>
      <c r="AY156" s="17" t="s">
        <v>145</v>
      </c>
      <c r="BE156" s="144">
        <f>IF(N156="základní",J156,0)</f>
        <v>0</v>
      </c>
      <c r="BF156" s="144">
        <f>IF(N156="snížená",J156,0)</f>
        <v>0</v>
      </c>
      <c r="BG156" s="144">
        <f>IF(N156="zákl. přenesená",J156,0)</f>
        <v>0</v>
      </c>
      <c r="BH156" s="144">
        <f>IF(N156="sníž. přenesená",J156,0)</f>
        <v>0</v>
      </c>
      <c r="BI156" s="144">
        <f>IF(N156="nulová",J156,0)</f>
        <v>0</v>
      </c>
      <c r="BJ156" s="17" t="s">
        <v>88</v>
      </c>
      <c r="BK156" s="144">
        <f>ROUND(I156*H156,2)</f>
        <v>0</v>
      </c>
      <c r="BL156" s="17" t="s">
        <v>154</v>
      </c>
      <c r="BM156" s="143" t="s">
        <v>779</v>
      </c>
    </row>
    <row r="157" spans="2:65" s="13" customFormat="1" ht="22.5">
      <c r="B157" s="152"/>
      <c r="D157" s="146" t="s">
        <v>157</v>
      </c>
      <c r="F157" s="154" t="s">
        <v>780</v>
      </c>
      <c r="H157" s="155">
        <v>3.3</v>
      </c>
      <c r="I157" s="156"/>
      <c r="L157" s="152"/>
      <c r="M157" s="157"/>
      <c r="T157" s="158"/>
      <c r="AT157" s="153" t="s">
        <v>157</v>
      </c>
      <c r="AU157" s="153" t="s">
        <v>90</v>
      </c>
      <c r="AV157" s="13" t="s">
        <v>90</v>
      </c>
      <c r="AW157" s="13" t="s">
        <v>4</v>
      </c>
      <c r="AX157" s="13" t="s">
        <v>88</v>
      </c>
      <c r="AY157" s="153" t="s">
        <v>145</v>
      </c>
    </row>
    <row r="158" spans="2:65" s="1" customFormat="1" ht="16.5" customHeight="1">
      <c r="B158" s="32"/>
      <c r="C158" s="132" t="s">
        <v>285</v>
      </c>
      <c r="D158" s="132" t="s">
        <v>149</v>
      </c>
      <c r="E158" s="133" t="s">
        <v>781</v>
      </c>
      <c r="F158" s="134" t="s">
        <v>782</v>
      </c>
      <c r="G158" s="135" t="s">
        <v>232</v>
      </c>
      <c r="H158" s="136">
        <v>33</v>
      </c>
      <c r="I158" s="137"/>
      <c r="J158" s="138">
        <f>ROUND(I158*H158,2)</f>
        <v>0</v>
      </c>
      <c r="K158" s="134" t="s">
        <v>153</v>
      </c>
      <c r="L158" s="32"/>
      <c r="M158" s="139" t="s">
        <v>1</v>
      </c>
      <c r="N158" s="140" t="s">
        <v>45</v>
      </c>
      <c r="P158" s="141">
        <f>O158*H158</f>
        <v>0</v>
      </c>
      <c r="Q158" s="141">
        <v>0</v>
      </c>
      <c r="R158" s="141">
        <f>Q158*H158</f>
        <v>0</v>
      </c>
      <c r="S158" s="141">
        <v>0</v>
      </c>
      <c r="T158" s="142">
        <f>S158*H158</f>
        <v>0</v>
      </c>
      <c r="AR158" s="143" t="s">
        <v>154</v>
      </c>
      <c r="AT158" s="143" t="s">
        <v>149</v>
      </c>
      <c r="AU158" s="143" t="s">
        <v>90</v>
      </c>
      <c r="AY158" s="17" t="s">
        <v>145</v>
      </c>
      <c r="BE158" s="144">
        <f>IF(N158="základní",J158,0)</f>
        <v>0</v>
      </c>
      <c r="BF158" s="144">
        <f>IF(N158="snížená",J158,0)</f>
        <v>0</v>
      </c>
      <c r="BG158" s="144">
        <f>IF(N158="zákl. přenesená",J158,0)</f>
        <v>0</v>
      </c>
      <c r="BH158" s="144">
        <f>IF(N158="sníž. přenesená",J158,0)</f>
        <v>0</v>
      </c>
      <c r="BI158" s="144">
        <f>IF(N158="nulová",J158,0)</f>
        <v>0</v>
      </c>
      <c r="BJ158" s="17" t="s">
        <v>88</v>
      </c>
      <c r="BK158" s="144">
        <f>ROUND(I158*H158,2)</f>
        <v>0</v>
      </c>
      <c r="BL158" s="17" t="s">
        <v>154</v>
      </c>
      <c r="BM158" s="143" t="s">
        <v>783</v>
      </c>
    </row>
    <row r="159" spans="2:65" s="1" customFormat="1" ht="16.5" customHeight="1">
      <c r="B159" s="32"/>
      <c r="C159" s="173" t="s">
        <v>290</v>
      </c>
      <c r="D159" s="173" t="s">
        <v>272</v>
      </c>
      <c r="E159" s="174" t="s">
        <v>784</v>
      </c>
      <c r="F159" s="175" t="s">
        <v>785</v>
      </c>
      <c r="G159" s="176" t="s">
        <v>232</v>
      </c>
      <c r="H159" s="177">
        <v>33</v>
      </c>
      <c r="I159" s="178"/>
      <c r="J159" s="179">
        <f>ROUND(I159*H159,2)</f>
        <v>0</v>
      </c>
      <c r="K159" s="175" t="s">
        <v>1</v>
      </c>
      <c r="L159" s="180"/>
      <c r="M159" s="181" t="s">
        <v>1</v>
      </c>
      <c r="N159" s="182" t="s">
        <v>45</v>
      </c>
      <c r="P159" s="141">
        <f>O159*H159</f>
        <v>0</v>
      </c>
      <c r="Q159" s="141">
        <v>6.9999999999999999E-4</v>
      </c>
      <c r="R159" s="141">
        <f>Q159*H159</f>
        <v>2.3099999999999999E-2</v>
      </c>
      <c r="S159" s="141">
        <v>0</v>
      </c>
      <c r="T159" s="142">
        <f>S159*H159</f>
        <v>0</v>
      </c>
      <c r="AR159" s="143" t="s">
        <v>200</v>
      </c>
      <c r="AT159" s="143" t="s">
        <v>272</v>
      </c>
      <c r="AU159" s="143" t="s">
        <v>90</v>
      </c>
      <c r="AY159" s="17" t="s">
        <v>145</v>
      </c>
      <c r="BE159" s="144">
        <f>IF(N159="základní",J159,0)</f>
        <v>0</v>
      </c>
      <c r="BF159" s="144">
        <f>IF(N159="snížená",J159,0)</f>
        <v>0</v>
      </c>
      <c r="BG159" s="144">
        <f>IF(N159="zákl. přenesená",J159,0)</f>
        <v>0</v>
      </c>
      <c r="BH159" s="144">
        <f>IF(N159="sníž. přenesená",J159,0)</f>
        <v>0</v>
      </c>
      <c r="BI159" s="144">
        <f>IF(N159="nulová",J159,0)</f>
        <v>0</v>
      </c>
      <c r="BJ159" s="17" t="s">
        <v>88</v>
      </c>
      <c r="BK159" s="144">
        <f>ROUND(I159*H159,2)</f>
        <v>0</v>
      </c>
      <c r="BL159" s="17" t="s">
        <v>154</v>
      </c>
      <c r="BM159" s="143" t="s">
        <v>786</v>
      </c>
    </row>
    <row r="160" spans="2:65" s="1" customFormat="1" ht="16.5" customHeight="1">
      <c r="B160" s="32"/>
      <c r="C160" s="132" t="s">
        <v>294</v>
      </c>
      <c r="D160" s="132" t="s">
        <v>149</v>
      </c>
      <c r="E160" s="133" t="s">
        <v>787</v>
      </c>
      <c r="F160" s="134" t="s">
        <v>788</v>
      </c>
      <c r="G160" s="135" t="s">
        <v>152</v>
      </c>
      <c r="H160" s="136">
        <v>3.3</v>
      </c>
      <c r="I160" s="137"/>
      <c r="J160" s="138">
        <f>ROUND(I160*H160,2)</f>
        <v>0</v>
      </c>
      <c r="K160" s="134" t="s">
        <v>1</v>
      </c>
      <c r="L160" s="32"/>
      <c r="M160" s="139" t="s">
        <v>1</v>
      </c>
      <c r="N160" s="140" t="s">
        <v>45</v>
      </c>
      <c r="P160" s="141">
        <f>O160*H160</f>
        <v>0</v>
      </c>
      <c r="Q160" s="141">
        <v>0</v>
      </c>
      <c r="R160" s="141">
        <f>Q160*H160</f>
        <v>0</v>
      </c>
      <c r="S160" s="141">
        <v>0</v>
      </c>
      <c r="T160" s="142">
        <f>S160*H160</f>
        <v>0</v>
      </c>
      <c r="AR160" s="143" t="s">
        <v>154</v>
      </c>
      <c r="AT160" s="143" t="s">
        <v>149</v>
      </c>
      <c r="AU160" s="143" t="s">
        <v>90</v>
      </c>
      <c r="AY160" s="17" t="s">
        <v>145</v>
      </c>
      <c r="BE160" s="144">
        <f>IF(N160="základní",J160,0)</f>
        <v>0</v>
      </c>
      <c r="BF160" s="144">
        <f>IF(N160="snížená",J160,0)</f>
        <v>0</v>
      </c>
      <c r="BG160" s="144">
        <f>IF(N160="zákl. přenesená",J160,0)</f>
        <v>0</v>
      </c>
      <c r="BH160" s="144">
        <f>IF(N160="sníž. přenesená",J160,0)</f>
        <v>0</v>
      </c>
      <c r="BI160" s="144">
        <f>IF(N160="nulová",J160,0)</f>
        <v>0</v>
      </c>
      <c r="BJ160" s="17" t="s">
        <v>88</v>
      </c>
      <c r="BK160" s="144">
        <f>ROUND(I160*H160,2)</f>
        <v>0</v>
      </c>
      <c r="BL160" s="17" t="s">
        <v>154</v>
      </c>
      <c r="BM160" s="143" t="s">
        <v>789</v>
      </c>
    </row>
    <row r="161" spans="2:65" s="1" customFormat="1" ht="16.5" customHeight="1">
      <c r="B161" s="32"/>
      <c r="C161" s="173" t="s">
        <v>300</v>
      </c>
      <c r="D161" s="173" t="s">
        <v>272</v>
      </c>
      <c r="E161" s="174" t="s">
        <v>790</v>
      </c>
      <c r="F161" s="175" t="s">
        <v>791</v>
      </c>
      <c r="G161" s="176" t="s">
        <v>152</v>
      </c>
      <c r="H161" s="177">
        <v>3.3</v>
      </c>
      <c r="I161" s="178"/>
      <c r="J161" s="179">
        <f>ROUND(I161*H161,2)</f>
        <v>0</v>
      </c>
      <c r="K161" s="175" t="s">
        <v>153</v>
      </c>
      <c r="L161" s="180"/>
      <c r="M161" s="181" t="s">
        <v>1</v>
      </c>
      <c r="N161" s="182" t="s">
        <v>45</v>
      </c>
      <c r="P161" s="141">
        <f>O161*H161</f>
        <v>0</v>
      </c>
      <c r="Q161" s="141">
        <v>1</v>
      </c>
      <c r="R161" s="141">
        <f>Q161*H161</f>
        <v>3.3</v>
      </c>
      <c r="S161" s="141">
        <v>0</v>
      </c>
      <c r="T161" s="142">
        <f>S161*H161</f>
        <v>0</v>
      </c>
      <c r="AR161" s="143" t="s">
        <v>200</v>
      </c>
      <c r="AT161" s="143" t="s">
        <v>272</v>
      </c>
      <c r="AU161" s="143" t="s">
        <v>90</v>
      </c>
      <c r="AY161" s="17" t="s">
        <v>145</v>
      </c>
      <c r="BE161" s="144">
        <f>IF(N161="základní",J161,0)</f>
        <v>0</v>
      </c>
      <c r="BF161" s="144">
        <f>IF(N161="snížená",J161,0)</f>
        <v>0</v>
      </c>
      <c r="BG161" s="144">
        <f>IF(N161="zákl. přenesená",J161,0)</f>
        <v>0</v>
      </c>
      <c r="BH161" s="144">
        <f>IF(N161="sníž. přenesená",J161,0)</f>
        <v>0</v>
      </c>
      <c r="BI161" s="144">
        <f>IF(N161="nulová",J161,0)</f>
        <v>0</v>
      </c>
      <c r="BJ161" s="17" t="s">
        <v>88</v>
      </c>
      <c r="BK161" s="144">
        <f>ROUND(I161*H161,2)</f>
        <v>0</v>
      </c>
      <c r="BL161" s="17" t="s">
        <v>154</v>
      </c>
      <c r="BM161" s="143" t="s">
        <v>792</v>
      </c>
    </row>
    <row r="162" spans="2:65" s="1" customFormat="1" ht="24.2" customHeight="1">
      <c r="B162" s="32"/>
      <c r="C162" s="132" t="s">
        <v>307</v>
      </c>
      <c r="D162" s="132" t="s">
        <v>149</v>
      </c>
      <c r="E162" s="133" t="s">
        <v>793</v>
      </c>
      <c r="F162" s="134" t="s">
        <v>794</v>
      </c>
      <c r="G162" s="135" t="s">
        <v>232</v>
      </c>
      <c r="H162" s="136">
        <v>33</v>
      </c>
      <c r="I162" s="137"/>
      <c r="J162" s="138">
        <f>ROUND(I162*H162,2)</f>
        <v>0</v>
      </c>
      <c r="K162" s="134" t="s">
        <v>153</v>
      </c>
      <c r="L162" s="32"/>
      <c r="M162" s="139" t="s">
        <v>1</v>
      </c>
      <c r="N162" s="140" t="s">
        <v>45</v>
      </c>
      <c r="P162" s="141">
        <f>O162*H162</f>
        <v>0</v>
      </c>
      <c r="Q162" s="141">
        <v>0</v>
      </c>
      <c r="R162" s="141">
        <f>Q162*H162</f>
        <v>0</v>
      </c>
      <c r="S162" s="141">
        <v>0</v>
      </c>
      <c r="T162" s="142">
        <f>S162*H162</f>
        <v>0</v>
      </c>
      <c r="AR162" s="143" t="s">
        <v>154</v>
      </c>
      <c r="AT162" s="143" t="s">
        <v>149</v>
      </c>
      <c r="AU162" s="143" t="s">
        <v>90</v>
      </c>
      <c r="AY162" s="17" t="s">
        <v>145</v>
      </c>
      <c r="BE162" s="144">
        <f>IF(N162="základní",J162,0)</f>
        <v>0</v>
      </c>
      <c r="BF162" s="144">
        <f>IF(N162="snížená",J162,0)</f>
        <v>0</v>
      </c>
      <c r="BG162" s="144">
        <f>IF(N162="zákl. přenesená",J162,0)</f>
        <v>0</v>
      </c>
      <c r="BH162" s="144">
        <f>IF(N162="sníž. přenesená",J162,0)</f>
        <v>0</v>
      </c>
      <c r="BI162" s="144">
        <f>IF(N162="nulová",J162,0)</f>
        <v>0</v>
      </c>
      <c r="BJ162" s="17" t="s">
        <v>88</v>
      </c>
      <c r="BK162" s="144">
        <f>ROUND(I162*H162,2)</f>
        <v>0</v>
      </c>
      <c r="BL162" s="17" t="s">
        <v>154</v>
      </c>
      <c r="BM162" s="143" t="s">
        <v>795</v>
      </c>
    </row>
    <row r="163" spans="2:65" s="11" customFormat="1" ht="22.9" customHeight="1">
      <c r="B163" s="120"/>
      <c r="D163" s="121" t="s">
        <v>79</v>
      </c>
      <c r="E163" s="130" t="s">
        <v>796</v>
      </c>
      <c r="F163" s="130" t="s">
        <v>797</v>
      </c>
      <c r="I163" s="123"/>
      <c r="J163" s="131">
        <f>BK163</f>
        <v>0</v>
      </c>
      <c r="L163" s="120"/>
      <c r="M163" s="125"/>
      <c r="P163" s="126">
        <f>SUM(P164:P174)</f>
        <v>0</v>
      </c>
      <c r="R163" s="126">
        <f>SUM(R164:R174)</f>
        <v>11.561800000000002</v>
      </c>
      <c r="T163" s="127">
        <f>SUM(T164:T174)</f>
        <v>0</v>
      </c>
      <c r="AR163" s="121" t="s">
        <v>88</v>
      </c>
      <c r="AT163" s="128" t="s">
        <v>79</v>
      </c>
      <c r="AU163" s="128" t="s">
        <v>88</v>
      </c>
      <c r="AY163" s="121" t="s">
        <v>145</v>
      </c>
      <c r="BK163" s="129">
        <f>SUM(BK164:BK174)</f>
        <v>0</v>
      </c>
    </row>
    <row r="164" spans="2:65" s="1" customFormat="1" ht="37.9" customHeight="1">
      <c r="B164" s="32"/>
      <c r="C164" s="132" t="s">
        <v>318</v>
      </c>
      <c r="D164" s="132" t="s">
        <v>149</v>
      </c>
      <c r="E164" s="133" t="s">
        <v>798</v>
      </c>
      <c r="F164" s="134" t="s">
        <v>799</v>
      </c>
      <c r="G164" s="135" t="s">
        <v>232</v>
      </c>
      <c r="H164" s="136">
        <v>214</v>
      </c>
      <c r="I164" s="137"/>
      <c r="J164" s="138">
        <f>ROUND(I164*H164,2)</f>
        <v>0</v>
      </c>
      <c r="K164" s="134" t="s">
        <v>153</v>
      </c>
      <c r="L164" s="32"/>
      <c r="M164" s="139" t="s">
        <v>1</v>
      </c>
      <c r="N164" s="140" t="s">
        <v>45</v>
      </c>
      <c r="P164" s="141">
        <f>O164*H164</f>
        <v>0</v>
      </c>
      <c r="Q164" s="141">
        <v>0</v>
      </c>
      <c r="R164" s="141">
        <f>Q164*H164</f>
        <v>0</v>
      </c>
      <c r="S164" s="141">
        <v>0</v>
      </c>
      <c r="T164" s="142">
        <f>S164*H164</f>
        <v>0</v>
      </c>
      <c r="AR164" s="143" t="s">
        <v>154</v>
      </c>
      <c r="AT164" s="143" t="s">
        <v>149</v>
      </c>
      <c r="AU164" s="143" t="s">
        <v>90</v>
      </c>
      <c r="AY164" s="17" t="s">
        <v>145</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154</v>
      </c>
      <c r="BM164" s="143" t="s">
        <v>800</v>
      </c>
    </row>
    <row r="165" spans="2:65" s="1" customFormat="1" ht="16.5" customHeight="1">
      <c r="B165" s="32"/>
      <c r="C165" s="173" t="s">
        <v>325</v>
      </c>
      <c r="D165" s="173" t="s">
        <v>272</v>
      </c>
      <c r="E165" s="174" t="s">
        <v>731</v>
      </c>
      <c r="F165" s="175" t="s">
        <v>732</v>
      </c>
      <c r="G165" s="176" t="s">
        <v>152</v>
      </c>
      <c r="H165" s="177">
        <v>2.14</v>
      </c>
      <c r="I165" s="178"/>
      <c r="J165" s="179">
        <f>ROUND(I165*H165,2)</f>
        <v>0</v>
      </c>
      <c r="K165" s="175" t="s">
        <v>1</v>
      </c>
      <c r="L165" s="180"/>
      <c r="M165" s="181" t="s">
        <v>1</v>
      </c>
      <c r="N165" s="182" t="s">
        <v>45</v>
      </c>
      <c r="P165" s="141">
        <f>O165*H165</f>
        <v>0</v>
      </c>
      <c r="Q165" s="141">
        <v>0.22</v>
      </c>
      <c r="R165" s="141">
        <f>Q165*H165</f>
        <v>0.47080000000000005</v>
      </c>
      <c r="S165" s="141">
        <v>0</v>
      </c>
      <c r="T165" s="142">
        <f>S165*H165</f>
        <v>0</v>
      </c>
      <c r="AR165" s="143" t="s">
        <v>200</v>
      </c>
      <c r="AT165" s="143" t="s">
        <v>272</v>
      </c>
      <c r="AU165" s="143" t="s">
        <v>90</v>
      </c>
      <c r="AY165" s="17" t="s">
        <v>145</v>
      </c>
      <c r="BE165" s="144">
        <f>IF(N165="základní",J165,0)</f>
        <v>0</v>
      </c>
      <c r="BF165" s="144">
        <f>IF(N165="snížená",J165,0)</f>
        <v>0</v>
      </c>
      <c r="BG165" s="144">
        <f>IF(N165="zákl. přenesená",J165,0)</f>
        <v>0</v>
      </c>
      <c r="BH165" s="144">
        <f>IF(N165="sníž. přenesená",J165,0)</f>
        <v>0</v>
      </c>
      <c r="BI165" s="144">
        <f>IF(N165="nulová",J165,0)</f>
        <v>0</v>
      </c>
      <c r="BJ165" s="17" t="s">
        <v>88</v>
      </c>
      <c r="BK165" s="144">
        <f>ROUND(I165*H165,2)</f>
        <v>0</v>
      </c>
      <c r="BL165" s="17" t="s">
        <v>154</v>
      </c>
      <c r="BM165" s="143" t="s">
        <v>801</v>
      </c>
    </row>
    <row r="166" spans="2:65" s="13" customFormat="1" ht="11.25">
      <c r="B166" s="152"/>
      <c r="D166" s="146" t="s">
        <v>157</v>
      </c>
      <c r="F166" s="154" t="s">
        <v>802</v>
      </c>
      <c r="H166" s="155">
        <v>2.14</v>
      </c>
      <c r="I166" s="156"/>
      <c r="L166" s="152"/>
      <c r="M166" s="157"/>
      <c r="T166" s="158"/>
      <c r="AT166" s="153" t="s">
        <v>157</v>
      </c>
      <c r="AU166" s="153" t="s">
        <v>90</v>
      </c>
      <c r="AV166" s="13" t="s">
        <v>90</v>
      </c>
      <c r="AW166" s="13" t="s">
        <v>4</v>
      </c>
      <c r="AX166" s="13" t="s">
        <v>88</v>
      </c>
      <c r="AY166" s="153" t="s">
        <v>145</v>
      </c>
    </row>
    <row r="167" spans="2:65" s="1" customFormat="1" ht="24.2" customHeight="1">
      <c r="B167" s="32"/>
      <c r="C167" s="132" t="s">
        <v>331</v>
      </c>
      <c r="D167" s="132" t="s">
        <v>149</v>
      </c>
      <c r="E167" s="133" t="s">
        <v>735</v>
      </c>
      <c r="F167" s="134" t="s">
        <v>736</v>
      </c>
      <c r="G167" s="135" t="s">
        <v>186</v>
      </c>
      <c r="H167" s="136">
        <v>1.2999999999999999E-2</v>
      </c>
      <c r="I167" s="137"/>
      <c r="J167" s="138">
        <f>ROUND(I167*H167,2)</f>
        <v>0</v>
      </c>
      <c r="K167" s="134" t="s">
        <v>153</v>
      </c>
      <c r="L167" s="32"/>
      <c r="M167" s="139" t="s">
        <v>1</v>
      </c>
      <c r="N167" s="140" t="s">
        <v>45</v>
      </c>
      <c r="P167" s="141">
        <f>O167*H167</f>
        <v>0</v>
      </c>
      <c r="Q167" s="141">
        <v>0</v>
      </c>
      <c r="R167" s="141">
        <f>Q167*H167</f>
        <v>0</v>
      </c>
      <c r="S167" s="141">
        <v>0</v>
      </c>
      <c r="T167" s="142">
        <f>S167*H167</f>
        <v>0</v>
      </c>
      <c r="AR167" s="143" t="s">
        <v>154</v>
      </c>
      <c r="AT167" s="143" t="s">
        <v>149</v>
      </c>
      <c r="AU167" s="143" t="s">
        <v>90</v>
      </c>
      <c r="AY167" s="17" t="s">
        <v>145</v>
      </c>
      <c r="BE167" s="144">
        <f>IF(N167="základní",J167,0)</f>
        <v>0</v>
      </c>
      <c r="BF167" s="144">
        <f>IF(N167="snížená",J167,0)</f>
        <v>0</v>
      </c>
      <c r="BG167" s="144">
        <f>IF(N167="zákl. přenesená",J167,0)</f>
        <v>0</v>
      </c>
      <c r="BH167" s="144">
        <f>IF(N167="sníž. přenesená",J167,0)</f>
        <v>0</v>
      </c>
      <c r="BI167" s="144">
        <f>IF(N167="nulová",J167,0)</f>
        <v>0</v>
      </c>
      <c r="BJ167" s="17" t="s">
        <v>88</v>
      </c>
      <c r="BK167" s="144">
        <f>ROUND(I167*H167,2)</f>
        <v>0</v>
      </c>
      <c r="BL167" s="17" t="s">
        <v>154</v>
      </c>
      <c r="BM167" s="143" t="s">
        <v>803</v>
      </c>
    </row>
    <row r="168" spans="2:65" s="1" customFormat="1" ht="16.5" customHeight="1">
      <c r="B168" s="32"/>
      <c r="C168" s="173" t="s">
        <v>340</v>
      </c>
      <c r="D168" s="173" t="s">
        <v>272</v>
      </c>
      <c r="E168" s="174" t="s">
        <v>738</v>
      </c>
      <c r="F168" s="175" t="s">
        <v>739</v>
      </c>
      <c r="G168" s="176" t="s">
        <v>268</v>
      </c>
      <c r="H168" s="177">
        <v>13</v>
      </c>
      <c r="I168" s="178"/>
      <c r="J168" s="179">
        <f>ROUND(I168*H168,2)</f>
        <v>0</v>
      </c>
      <c r="K168" s="175" t="s">
        <v>1</v>
      </c>
      <c r="L168" s="180"/>
      <c r="M168" s="181" t="s">
        <v>1</v>
      </c>
      <c r="N168" s="182" t="s">
        <v>45</v>
      </c>
      <c r="P168" s="141">
        <f>O168*H168</f>
        <v>0</v>
      </c>
      <c r="Q168" s="141">
        <v>1E-3</v>
      </c>
      <c r="R168" s="141">
        <f>Q168*H168</f>
        <v>1.3000000000000001E-2</v>
      </c>
      <c r="S168" s="141">
        <v>0</v>
      </c>
      <c r="T168" s="142">
        <f>S168*H168</f>
        <v>0</v>
      </c>
      <c r="AR168" s="143" t="s">
        <v>200</v>
      </c>
      <c r="AT168" s="143" t="s">
        <v>272</v>
      </c>
      <c r="AU168" s="143" t="s">
        <v>90</v>
      </c>
      <c r="AY168" s="17" t="s">
        <v>145</v>
      </c>
      <c r="BE168" s="144">
        <f>IF(N168="základní",J168,0)</f>
        <v>0</v>
      </c>
      <c r="BF168" s="144">
        <f>IF(N168="snížená",J168,0)</f>
        <v>0</v>
      </c>
      <c r="BG168" s="144">
        <f>IF(N168="zákl. přenesená",J168,0)</f>
        <v>0</v>
      </c>
      <c r="BH168" s="144">
        <f>IF(N168="sníž. přenesená",J168,0)</f>
        <v>0</v>
      </c>
      <c r="BI168" s="144">
        <f>IF(N168="nulová",J168,0)</f>
        <v>0</v>
      </c>
      <c r="BJ168" s="17" t="s">
        <v>88</v>
      </c>
      <c r="BK168" s="144">
        <f>ROUND(I168*H168,2)</f>
        <v>0</v>
      </c>
      <c r="BL168" s="17" t="s">
        <v>154</v>
      </c>
      <c r="BM168" s="143" t="s">
        <v>804</v>
      </c>
    </row>
    <row r="169" spans="2:65" s="13" customFormat="1" ht="11.25">
      <c r="B169" s="152"/>
      <c r="D169" s="146" t="s">
        <v>157</v>
      </c>
      <c r="F169" s="154" t="s">
        <v>805</v>
      </c>
      <c r="H169" s="155">
        <v>13</v>
      </c>
      <c r="I169" s="156"/>
      <c r="L169" s="152"/>
      <c r="M169" s="157"/>
      <c r="T169" s="158"/>
      <c r="AT169" s="153" t="s">
        <v>157</v>
      </c>
      <c r="AU169" s="153" t="s">
        <v>90</v>
      </c>
      <c r="AV169" s="13" t="s">
        <v>90</v>
      </c>
      <c r="AW169" s="13" t="s">
        <v>4</v>
      </c>
      <c r="AX169" s="13" t="s">
        <v>88</v>
      </c>
      <c r="AY169" s="153" t="s">
        <v>145</v>
      </c>
    </row>
    <row r="170" spans="2:65" s="1" customFormat="1" ht="24.2" customHeight="1">
      <c r="B170" s="32"/>
      <c r="C170" s="132" t="s">
        <v>346</v>
      </c>
      <c r="D170" s="132" t="s">
        <v>149</v>
      </c>
      <c r="E170" s="133" t="s">
        <v>806</v>
      </c>
      <c r="F170" s="134" t="s">
        <v>807</v>
      </c>
      <c r="G170" s="135" t="s">
        <v>232</v>
      </c>
      <c r="H170" s="136">
        <v>214</v>
      </c>
      <c r="I170" s="137"/>
      <c r="J170" s="138">
        <f>ROUND(I170*H170,2)</f>
        <v>0</v>
      </c>
      <c r="K170" s="134" t="s">
        <v>153</v>
      </c>
      <c r="L170" s="32"/>
      <c r="M170" s="139" t="s">
        <v>1</v>
      </c>
      <c r="N170" s="140" t="s">
        <v>45</v>
      </c>
      <c r="P170" s="141">
        <f>O170*H170</f>
        <v>0</v>
      </c>
      <c r="Q170" s="141">
        <v>0</v>
      </c>
      <c r="R170" s="141">
        <f>Q170*H170</f>
        <v>0</v>
      </c>
      <c r="S170" s="141">
        <v>0</v>
      </c>
      <c r="T170" s="142">
        <f>S170*H170</f>
        <v>0</v>
      </c>
      <c r="AR170" s="143" t="s">
        <v>154</v>
      </c>
      <c r="AT170" s="143" t="s">
        <v>149</v>
      </c>
      <c r="AU170" s="143" t="s">
        <v>90</v>
      </c>
      <c r="AY170" s="17" t="s">
        <v>145</v>
      </c>
      <c r="BE170" s="144">
        <f>IF(N170="základní",J170,0)</f>
        <v>0</v>
      </c>
      <c r="BF170" s="144">
        <f>IF(N170="snížená",J170,0)</f>
        <v>0</v>
      </c>
      <c r="BG170" s="144">
        <f>IF(N170="zákl. přenesená",J170,0)</f>
        <v>0</v>
      </c>
      <c r="BH170" s="144">
        <f>IF(N170="sníž. přenesená",J170,0)</f>
        <v>0</v>
      </c>
      <c r="BI170" s="144">
        <f>IF(N170="nulová",J170,0)</f>
        <v>0</v>
      </c>
      <c r="BJ170" s="17" t="s">
        <v>88</v>
      </c>
      <c r="BK170" s="144">
        <f>ROUND(I170*H170,2)</f>
        <v>0</v>
      </c>
      <c r="BL170" s="17" t="s">
        <v>154</v>
      </c>
      <c r="BM170" s="143" t="s">
        <v>808</v>
      </c>
    </row>
    <row r="171" spans="2:65" s="1" customFormat="1" ht="16.5" customHeight="1">
      <c r="B171" s="32"/>
      <c r="C171" s="173" t="s">
        <v>352</v>
      </c>
      <c r="D171" s="173" t="s">
        <v>272</v>
      </c>
      <c r="E171" s="174" t="s">
        <v>809</v>
      </c>
      <c r="F171" s="175" t="s">
        <v>810</v>
      </c>
      <c r="G171" s="176" t="s">
        <v>232</v>
      </c>
      <c r="H171" s="177">
        <v>68</v>
      </c>
      <c r="I171" s="178"/>
      <c r="J171" s="179">
        <f>ROUND(I171*H171,2)</f>
        <v>0</v>
      </c>
      <c r="K171" s="175" t="s">
        <v>1</v>
      </c>
      <c r="L171" s="180"/>
      <c r="M171" s="181" t="s">
        <v>1</v>
      </c>
      <c r="N171" s="182" t="s">
        <v>45</v>
      </c>
      <c r="P171" s="141">
        <f>O171*H171</f>
        <v>0</v>
      </c>
      <c r="Q171" s="141">
        <v>2.7E-2</v>
      </c>
      <c r="R171" s="141">
        <f>Q171*H171</f>
        <v>1.8360000000000001</v>
      </c>
      <c r="S171" s="141">
        <v>0</v>
      </c>
      <c r="T171" s="142">
        <f>S171*H171</f>
        <v>0</v>
      </c>
      <c r="AR171" s="143" t="s">
        <v>200</v>
      </c>
      <c r="AT171" s="143" t="s">
        <v>272</v>
      </c>
      <c r="AU171" s="143" t="s">
        <v>90</v>
      </c>
      <c r="AY171" s="17" t="s">
        <v>145</v>
      </c>
      <c r="BE171" s="144">
        <f>IF(N171="základní",J171,0)</f>
        <v>0</v>
      </c>
      <c r="BF171" s="144">
        <f>IF(N171="snížená",J171,0)</f>
        <v>0</v>
      </c>
      <c r="BG171" s="144">
        <f>IF(N171="zákl. přenesená",J171,0)</f>
        <v>0</v>
      </c>
      <c r="BH171" s="144">
        <f>IF(N171="sníž. přenesená",J171,0)</f>
        <v>0</v>
      </c>
      <c r="BI171" s="144">
        <f>IF(N171="nulová",J171,0)</f>
        <v>0</v>
      </c>
      <c r="BJ171" s="17" t="s">
        <v>88</v>
      </c>
      <c r="BK171" s="144">
        <f>ROUND(I171*H171,2)</f>
        <v>0</v>
      </c>
      <c r="BL171" s="17" t="s">
        <v>154</v>
      </c>
      <c r="BM171" s="143" t="s">
        <v>811</v>
      </c>
    </row>
    <row r="172" spans="2:65" s="1" customFormat="1" ht="16.5" customHeight="1">
      <c r="B172" s="32"/>
      <c r="C172" s="173" t="s">
        <v>362</v>
      </c>
      <c r="D172" s="173" t="s">
        <v>272</v>
      </c>
      <c r="E172" s="174" t="s">
        <v>812</v>
      </c>
      <c r="F172" s="175" t="s">
        <v>813</v>
      </c>
      <c r="G172" s="176" t="s">
        <v>232</v>
      </c>
      <c r="H172" s="177">
        <v>146</v>
      </c>
      <c r="I172" s="178"/>
      <c r="J172" s="179">
        <f>ROUND(I172*H172,2)</f>
        <v>0</v>
      </c>
      <c r="K172" s="175" t="s">
        <v>1</v>
      </c>
      <c r="L172" s="180"/>
      <c r="M172" s="181" t="s">
        <v>1</v>
      </c>
      <c r="N172" s="182" t="s">
        <v>45</v>
      </c>
      <c r="P172" s="141">
        <f>O172*H172</f>
        <v>0</v>
      </c>
      <c r="Q172" s="141">
        <v>2.7E-2</v>
      </c>
      <c r="R172" s="141">
        <f>Q172*H172</f>
        <v>3.9420000000000002</v>
      </c>
      <c r="S172" s="141">
        <v>0</v>
      </c>
      <c r="T172" s="142">
        <f>S172*H172</f>
        <v>0</v>
      </c>
      <c r="AR172" s="143" t="s">
        <v>200</v>
      </c>
      <c r="AT172" s="143" t="s">
        <v>272</v>
      </c>
      <c r="AU172" s="143" t="s">
        <v>90</v>
      </c>
      <c r="AY172" s="17" t="s">
        <v>145</v>
      </c>
      <c r="BE172" s="144">
        <f>IF(N172="základní",J172,0)</f>
        <v>0</v>
      </c>
      <c r="BF172" s="144">
        <f>IF(N172="snížená",J172,0)</f>
        <v>0</v>
      </c>
      <c r="BG172" s="144">
        <f>IF(N172="zákl. přenesená",J172,0)</f>
        <v>0</v>
      </c>
      <c r="BH172" s="144">
        <f>IF(N172="sníž. přenesená",J172,0)</f>
        <v>0</v>
      </c>
      <c r="BI172" s="144">
        <f>IF(N172="nulová",J172,0)</f>
        <v>0</v>
      </c>
      <c r="BJ172" s="17" t="s">
        <v>88</v>
      </c>
      <c r="BK172" s="144">
        <f>ROUND(I172*H172,2)</f>
        <v>0</v>
      </c>
      <c r="BL172" s="17" t="s">
        <v>154</v>
      </c>
      <c r="BM172" s="143" t="s">
        <v>814</v>
      </c>
    </row>
    <row r="173" spans="2:65" s="1" customFormat="1" ht="16.5" customHeight="1">
      <c r="B173" s="32"/>
      <c r="C173" s="132" t="s">
        <v>369</v>
      </c>
      <c r="D173" s="132" t="s">
        <v>149</v>
      </c>
      <c r="E173" s="133" t="s">
        <v>787</v>
      </c>
      <c r="F173" s="134" t="s">
        <v>788</v>
      </c>
      <c r="G173" s="135" t="s">
        <v>152</v>
      </c>
      <c r="H173" s="136">
        <v>5.3</v>
      </c>
      <c r="I173" s="137"/>
      <c r="J173" s="138">
        <f>ROUND(I173*H173,2)</f>
        <v>0</v>
      </c>
      <c r="K173" s="134" t="s">
        <v>1</v>
      </c>
      <c r="L173" s="32"/>
      <c r="M173" s="139" t="s">
        <v>1</v>
      </c>
      <c r="N173" s="140" t="s">
        <v>45</v>
      </c>
      <c r="P173" s="141">
        <f>O173*H173</f>
        <v>0</v>
      </c>
      <c r="Q173" s="141">
        <v>0</v>
      </c>
      <c r="R173" s="141">
        <f>Q173*H173</f>
        <v>0</v>
      </c>
      <c r="S173" s="141">
        <v>0</v>
      </c>
      <c r="T173" s="142">
        <f>S173*H173</f>
        <v>0</v>
      </c>
      <c r="AR173" s="143" t="s">
        <v>154</v>
      </c>
      <c r="AT173" s="143" t="s">
        <v>149</v>
      </c>
      <c r="AU173" s="143" t="s">
        <v>90</v>
      </c>
      <c r="AY173" s="17" t="s">
        <v>145</v>
      </c>
      <c r="BE173" s="144">
        <f>IF(N173="základní",J173,0)</f>
        <v>0</v>
      </c>
      <c r="BF173" s="144">
        <f>IF(N173="snížená",J173,0)</f>
        <v>0</v>
      </c>
      <c r="BG173" s="144">
        <f>IF(N173="zákl. přenesená",J173,0)</f>
        <v>0</v>
      </c>
      <c r="BH173" s="144">
        <f>IF(N173="sníž. přenesená",J173,0)</f>
        <v>0</v>
      </c>
      <c r="BI173" s="144">
        <f>IF(N173="nulová",J173,0)</f>
        <v>0</v>
      </c>
      <c r="BJ173" s="17" t="s">
        <v>88</v>
      </c>
      <c r="BK173" s="144">
        <f>ROUND(I173*H173,2)</f>
        <v>0</v>
      </c>
      <c r="BL173" s="17" t="s">
        <v>154</v>
      </c>
      <c r="BM173" s="143" t="s">
        <v>815</v>
      </c>
    </row>
    <row r="174" spans="2:65" s="1" customFormat="1" ht="16.5" customHeight="1">
      <c r="B174" s="32"/>
      <c r="C174" s="173" t="s">
        <v>378</v>
      </c>
      <c r="D174" s="173" t="s">
        <v>272</v>
      </c>
      <c r="E174" s="174" t="s">
        <v>790</v>
      </c>
      <c r="F174" s="175" t="s">
        <v>791</v>
      </c>
      <c r="G174" s="176" t="s">
        <v>152</v>
      </c>
      <c r="H174" s="177">
        <v>5.3</v>
      </c>
      <c r="I174" s="178"/>
      <c r="J174" s="179">
        <f>ROUND(I174*H174,2)</f>
        <v>0</v>
      </c>
      <c r="K174" s="175" t="s">
        <v>153</v>
      </c>
      <c r="L174" s="180"/>
      <c r="M174" s="181" t="s">
        <v>1</v>
      </c>
      <c r="N174" s="182" t="s">
        <v>45</v>
      </c>
      <c r="P174" s="141">
        <f>O174*H174</f>
        <v>0</v>
      </c>
      <c r="Q174" s="141">
        <v>1</v>
      </c>
      <c r="R174" s="141">
        <f>Q174*H174</f>
        <v>5.3</v>
      </c>
      <c r="S174" s="141">
        <v>0</v>
      </c>
      <c r="T174" s="142">
        <f>S174*H174</f>
        <v>0</v>
      </c>
      <c r="AR174" s="143" t="s">
        <v>200</v>
      </c>
      <c r="AT174" s="143" t="s">
        <v>272</v>
      </c>
      <c r="AU174" s="143" t="s">
        <v>90</v>
      </c>
      <c r="AY174" s="17" t="s">
        <v>145</v>
      </c>
      <c r="BE174" s="144">
        <f>IF(N174="základní",J174,0)</f>
        <v>0</v>
      </c>
      <c r="BF174" s="144">
        <f>IF(N174="snížená",J174,0)</f>
        <v>0</v>
      </c>
      <c r="BG174" s="144">
        <f>IF(N174="zákl. přenesená",J174,0)</f>
        <v>0</v>
      </c>
      <c r="BH174" s="144">
        <f>IF(N174="sníž. přenesená",J174,0)</f>
        <v>0</v>
      </c>
      <c r="BI174" s="144">
        <f>IF(N174="nulová",J174,0)</f>
        <v>0</v>
      </c>
      <c r="BJ174" s="17" t="s">
        <v>88</v>
      </c>
      <c r="BK174" s="144">
        <f>ROUND(I174*H174,2)</f>
        <v>0</v>
      </c>
      <c r="BL174" s="17" t="s">
        <v>154</v>
      </c>
      <c r="BM174" s="143" t="s">
        <v>816</v>
      </c>
    </row>
    <row r="175" spans="2:65" s="11" customFormat="1" ht="22.9" customHeight="1">
      <c r="B175" s="120"/>
      <c r="D175" s="121" t="s">
        <v>79</v>
      </c>
      <c r="E175" s="130" t="s">
        <v>817</v>
      </c>
      <c r="F175" s="130" t="s">
        <v>818</v>
      </c>
      <c r="I175" s="123"/>
      <c r="J175" s="131">
        <f>BK175</f>
        <v>0</v>
      </c>
      <c r="L175" s="120"/>
      <c r="M175" s="125"/>
      <c r="P175" s="126">
        <f>SUM(P176:P183)</f>
        <v>0</v>
      </c>
      <c r="R175" s="126">
        <f>SUM(R176:R183)</f>
        <v>10.444799999999999</v>
      </c>
      <c r="T175" s="127">
        <f>SUM(T176:T183)</f>
        <v>0</v>
      </c>
      <c r="AR175" s="121" t="s">
        <v>88</v>
      </c>
      <c r="AT175" s="128" t="s">
        <v>79</v>
      </c>
      <c r="AU175" s="128" t="s">
        <v>88</v>
      </c>
      <c r="AY175" s="121" t="s">
        <v>145</v>
      </c>
      <c r="BK175" s="129">
        <f>SUM(BK176:BK183)</f>
        <v>0</v>
      </c>
    </row>
    <row r="176" spans="2:65" s="1" customFormat="1" ht="33" customHeight="1">
      <c r="B176" s="32"/>
      <c r="C176" s="132" t="s">
        <v>385</v>
      </c>
      <c r="D176" s="132" t="s">
        <v>149</v>
      </c>
      <c r="E176" s="133" t="s">
        <v>819</v>
      </c>
      <c r="F176" s="134" t="s">
        <v>820</v>
      </c>
      <c r="G176" s="135" t="s">
        <v>192</v>
      </c>
      <c r="H176" s="136">
        <v>96</v>
      </c>
      <c r="I176" s="137"/>
      <c r="J176" s="138">
        <f>ROUND(I176*H176,2)</f>
        <v>0</v>
      </c>
      <c r="K176" s="134" t="s">
        <v>153</v>
      </c>
      <c r="L176" s="32"/>
      <c r="M176" s="139" t="s">
        <v>1</v>
      </c>
      <c r="N176" s="140" t="s">
        <v>45</v>
      </c>
      <c r="P176" s="141">
        <f>O176*H176</f>
        <v>0</v>
      </c>
      <c r="Q176" s="141">
        <v>0</v>
      </c>
      <c r="R176" s="141">
        <f>Q176*H176</f>
        <v>0</v>
      </c>
      <c r="S176" s="141">
        <v>0</v>
      </c>
      <c r="T176" s="142">
        <f>S176*H176</f>
        <v>0</v>
      </c>
      <c r="AR176" s="143" t="s">
        <v>154</v>
      </c>
      <c r="AT176" s="143" t="s">
        <v>149</v>
      </c>
      <c r="AU176" s="143" t="s">
        <v>90</v>
      </c>
      <c r="AY176" s="17" t="s">
        <v>145</v>
      </c>
      <c r="BE176" s="144">
        <f>IF(N176="základní",J176,0)</f>
        <v>0</v>
      </c>
      <c r="BF176" s="144">
        <f>IF(N176="snížená",J176,0)</f>
        <v>0</v>
      </c>
      <c r="BG176" s="144">
        <f>IF(N176="zákl. přenesená",J176,0)</f>
        <v>0</v>
      </c>
      <c r="BH176" s="144">
        <f>IF(N176="sníž. přenesená",J176,0)</f>
        <v>0</v>
      </c>
      <c r="BI176" s="144">
        <f>IF(N176="nulová",J176,0)</f>
        <v>0</v>
      </c>
      <c r="BJ176" s="17" t="s">
        <v>88</v>
      </c>
      <c r="BK176" s="144">
        <f>ROUND(I176*H176,2)</f>
        <v>0</v>
      </c>
      <c r="BL176" s="17" t="s">
        <v>154</v>
      </c>
      <c r="BM176" s="143" t="s">
        <v>821</v>
      </c>
    </row>
    <row r="177" spans="2:65" s="1" customFormat="1" ht="24.2" customHeight="1">
      <c r="B177" s="32"/>
      <c r="C177" s="132" t="s">
        <v>392</v>
      </c>
      <c r="D177" s="132" t="s">
        <v>149</v>
      </c>
      <c r="E177" s="133" t="s">
        <v>822</v>
      </c>
      <c r="F177" s="134" t="s">
        <v>823</v>
      </c>
      <c r="G177" s="135" t="s">
        <v>297</v>
      </c>
      <c r="H177" s="136">
        <v>84</v>
      </c>
      <c r="I177" s="137"/>
      <c r="J177" s="138">
        <f>ROUND(I177*H177,2)</f>
        <v>0</v>
      </c>
      <c r="K177" s="134" t="s">
        <v>1</v>
      </c>
      <c r="L177" s="32"/>
      <c r="M177" s="139" t="s">
        <v>1</v>
      </c>
      <c r="N177" s="140" t="s">
        <v>45</v>
      </c>
      <c r="P177" s="141">
        <f>O177*H177</f>
        <v>0</v>
      </c>
      <c r="Q177" s="141">
        <v>0</v>
      </c>
      <c r="R177" s="141">
        <f>Q177*H177</f>
        <v>0</v>
      </c>
      <c r="S177" s="141">
        <v>0</v>
      </c>
      <c r="T177" s="142">
        <f>S177*H177</f>
        <v>0</v>
      </c>
      <c r="AR177" s="143" t="s">
        <v>154</v>
      </c>
      <c r="AT177" s="143" t="s">
        <v>149</v>
      </c>
      <c r="AU177" s="143" t="s">
        <v>90</v>
      </c>
      <c r="AY177" s="17" t="s">
        <v>145</v>
      </c>
      <c r="BE177" s="144">
        <f>IF(N177="základní",J177,0)</f>
        <v>0</v>
      </c>
      <c r="BF177" s="144">
        <f>IF(N177="snížená",J177,0)</f>
        <v>0</v>
      </c>
      <c r="BG177" s="144">
        <f>IF(N177="zákl. přenesená",J177,0)</f>
        <v>0</v>
      </c>
      <c r="BH177" s="144">
        <f>IF(N177="sníž. přenesená",J177,0)</f>
        <v>0</v>
      </c>
      <c r="BI177" s="144">
        <f>IF(N177="nulová",J177,0)</f>
        <v>0</v>
      </c>
      <c r="BJ177" s="17" t="s">
        <v>88</v>
      </c>
      <c r="BK177" s="144">
        <f>ROUND(I177*H177,2)</f>
        <v>0</v>
      </c>
      <c r="BL177" s="17" t="s">
        <v>154</v>
      </c>
      <c r="BM177" s="143" t="s">
        <v>824</v>
      </c>
    </row>
    <row r="178" spans="2:65" s="1" customFormat="1" ht="33" customHeight="1">
      <c r="B178" s="32"/>
      <c r="C178" s="132" t="s">
        <v>400</v>
      </c>
      <c r="D178" s="132" t="s">
        <v>149</v>
      </c>
      <c r="E178" s="133" t="s">
        <v>825</v>
      </c>
      <c r="F178" s="134" t="s">
        <v>826</v>
      </c>
      <c r="G178" s="135" t="s">
        <v>232</v>
      </c>
      <c r="H178" s="136">
        <v>384</v>
      </c>
      <c r="I178" s="137"/>
      <c r="J178" s="138">
        <f>ROUND(I178*H178,2)</f>
        <v>0</v>
      </c>
      <c r="K178" s="134" t="s">
        <v>153</v>
      </c>
      <c r="L178" s="32"/>
      <c r="M178" s="139" t="s">
        <v>1</v>
      </c>
      <c r="N178" s="140" t="s">
        <v>45</v>
      </c>
      <c r="P178" s="141">
        <f>O178*H178</f>
        <v>0</v>
      </c>
      <c r="Q178" s="141">
        <v>0</v>
      </c>
      <c r="R178" s="141">
        <f>Q178*H178</f>
        <v>0</v>
      </c>
      <c r="S178" s="141">
        <v>0</v>
      </c>
      <c r="T178" s="142">
        <f>S178*H178</f>
        <v>0</v>
      </c>
      <c r="AR178" s="143" t="s">
        <v>154</v>
      </c>
      <c r="AT178" s="143" t="s">
        <v>149</v>
      </c>
      <c r="AU178" s="143" t="s">
        <v>90</v>
      </c>
      <c r="AY178" s="17" t="s">
        <v>145</v>
      </c>
      <c r="BE178" s="144">
        <f>IF(N178="základní",J178,0)</f>
        <v>0</v>
      </c>
      <c r="BF178" s="144">
        <f>IF(N178="snížená",J178,0)</f>
        <v>0</v>
      </c>
      <c r="BG178" s="144">
        <f>IF(N178="zákl. přenesená",J178,0)</f>
        <v>0</v>
      </c>
      <c r="BH178" s="144">
        <f>IF(N178="sníž. přenesená",J178,0)</f>
        <v>0</v>
      </c>
      <c r="BI178" s="144">
        <f>IF(N178="nulová",J178,0)</f>
        <v>0</v>
      </c>
      <c r="BJ178" s="17" t="s">
        <v>88</v>
      </c>
      <c r="BK178" s="144">
        <f>ROUND(I178*H178,2)</f>
        <v>0</v>
      </c>
      <c r="BL178" s="17" t="s">
        <v>154</v>
      </c>
      <c r="BM178" s="143" t="s">
        <v>827</v>
      </c>
    </row>
    <row r="179" spans="2:65" s="1" customFormat="1" ht="16.5" customHeight="1">
      <c r="B179" s="32"/>
      <c r="C179" s="173" t="s">
        <v>408</v>
      </c>
      <c r="D179" s="173" t="s">
        <v>272</v>
      </c>
      <c r="E179" s="174" t="s">
        <v>828</v>
      </c>
      <c r="F179" s="175" t="s">
        <v>829</v>
      </c>
      <c r="G179" s="176" t="s">
        <v>152</v>
      </c>
      <c r="H179" s="177">
        <v>3.84</v>
      </c>
      <c r="I179" s="178"/>
      <c r="J179" s="179">
        <f>ROUND(I179*H179,2)</f>
        <v>0</v>
      </c>
      <c r="K179" s="175" t="s">
        <v>1</v>
      </c>
      <c r="L179" s="180"/>
      <c r="M179" s="181" t="s">
        <v>1</v>
      </c>
      <c r="N179" s="182" t="s">
        <v>45</v>
      </c>
      <c r="P179" s="141">
        <f>O179*H179</f>
        <v>0</v>
      </c>
      <c r="Q179" s="141">
        <v>0.22</v>
      </c>
      <c r="R179" s="141">
        <f>Q179*H179</f>
        <v>0.8448</v>
      </c>
      <c r="S179" s="141">
        <v>0</v>
      </c>
      <c r="T179" s="142">
        <f>S179*H179</f>
        <v>0</v>
      </c>
      <c r="AR179" s="143" t="s">
        <v>200</v>
      </c>
      <c r="AT179" s="143" t="s">
        <v>272</v>
      </c>
      <c r="AU179" s="143" t="s">
        <v>90</v>
      </c>
      <c r="AY179" s="17" t="s">
        <v>145</v>
      </c>
      <c r="BE179" s="144">
        <f>IF(N179="základní",J179,0)</f>
        <v>0</v>
      </c>
      <c r="BF179" s="144">
        <f>IF(N179="snížená",J179,0)</f>
        <v>0</v>
      </c>
      <c r="BG179" s="144">
        <f>IF(N179="zákl. přenesená",J179,0)</f>
        <v>0</v>
      </c>
      <c r="BH179" s="144">
        <f>IF(N179="sníž. přenesená",J179,0)</f>
        <v>0</v>
      </c>
      <c r="BI179" s="144">
        <f>IF(N179="nulová",J179,0)</f>
        <v>0</v>
      </c>
      <c r="BJ179" s="17" t="s">
        <v>88</v>
      </c>
      <c r="BK179" s="144">
        <f>ROUND(I179*H179,2)</f>
        <v>0</v>
      </c>
      <c r="BL179" s="17" t="s">
        <v>154</v>
      </c>
      <c r="BM179" s="143" t="s">
        <v>830</v>
      </c>
    </row>
    <row r="180" spans="2:65" s="13" customFormat="1" ht="11.25">
      <c r="B180" s="152"/>
      <c r="D180" s="146" t="s">
        <v>157</v>
      </c>
      <c r="F180" s="154" t="s">
        <v>831</v>
      </c>
      <c r="H180" s="155">
        <v>3.84</v>
      </c>
      <c r="I180" s="156"/>
      <c r="L180" s="152"/>
      <c r="M180" s="157"/>
      <c r="T180" s="158"/>
      <c r="AT180" s="153" t="s">
        <v>157</v>
      </c>
      <c r="AU180" s="153" t="s">
        <v>90</v>
      </c>
      <c r="AV180" s="13" t="s">
        <v>90</v>
      </c>
      <c r="AW180" s="13" t="s">
        <v>4</v>
      </c>
      <c r="AX180" s="13" t="s">
        <v>88</v>
      </c>
      <c r="AY180" s="153" t="s">
        <v>145</v>
      </c>
    </row>
    <row r="181" spans="2:65" s="1" customFormat="1" ht="16.5" customHeight="1">
      <c r="B181" s="32"/>
      <c r="C181" s="132" t="s">
        <v>413</v>
      </c>
      <c r="D181" s="132" t="s">
        <v>149</v>
      </c>
      <c r="E181" s="133" t="s">
        <v>832</v>
      </c>
      <c r="F181" s="134" t="s">
        <v>833</v>
      </c>
      <c r="G181" s="135" t="s">
        <v>232</v>
      </c>
      <c r="H181" s="136">
        <v>384</v>
      </c>
      <c r="I181" s="137"/>
      <c r="J181" s="138">
        <f>ROUND(I181*H181,2)</f>
        <v>0</v>
      </c>
      <c r="K181" s="134" t="s">
        <v>1</v>
      </c>
      <c r="L181" s="32"/>
      <c r="M181" s="139" t="s">
        <v>1</v>
      </c>
      <c r="N181" s="140" t="s">
        <v>45</v>
      </c>
      <c r="P181" s="141">
        <f>O181*H181</f>
        <v>0</v>
      </c>
      <c r="Q181" s="141">
        <v>0</v>
      </c>
      <c r="R181" s="141">
        <f>Q181*H181</f>
        <v>0</v>
      </c>
      <c r="S181" s="141">
        <v>0</v>
      </c>
      <c r="T181" s="142">
        <f>S181*H181</f>
        <v>0</v>
      </c>
      <c r="AR181" s="143" t="s">
        <v>154</v>
      </c>
      <c r="AT181" s="143" t="s">
        <v>149</v>
      </c>
      <c r="AU181" s="143" t="s">
        <v>90</v>
      </c>
      <c r="AY181" s="17" t="s">
        <v>145</v>
      </c>
      <c r="BE181" s="144">
        <f>IF(N181="základní",J181,0)</f>
        <v>0</v>
      </c>
      <c r="BF181" s="144">
        <f>IF(N181="snížená",J181,0)</f>
        <v>0</v>
      </c>
      <c r="BG181" s="144">
        <f>IF(N181="zákl. přenesená",J181,0)</f>
        <v>0</v>
      </c>
      <c r="BH181" s="144">
        <f>IF(N181="sníž. přenesená",J181,0)</f>
        <v>0</v>
      </c>
      <c r="BI181" s="144">
        <f>IF(N181="nulová",J181,0)</f>
        <v>0</v>
      </c>
      <c r="BJ181" s="17" t="s">
        <v>88</v>
      </c>
      <c r="BK181" s="144">
        <f>ROUND(I181*H181,2)</f>
        <v>0</v>
      </c>
      <c r="BL181" s="17" t="s">
        <v>154</v>
      </c>
      <c r="BM181" s="143" t="s">
        <v>834</v>
      </c>
    </row>
    <row r="182" spans="2:65" s="1" customFormat="1" ht="16.5" customHeight="1">
      <c r="B182" s="32"/>
      <c r="C182" s="132" t="s">
        <v>417</v>
      </c>
      <c r="D182" s="132" t="s">
        <v>149</v>
      </c>
      <c r="E182" s="133" t="s">
        <v>787</v>
      </c>
      <c r="F182" s="134" t="s">
        <v>788</v>
      </c>
      <c r="G182" s="135" t="s">
        <v>152</v>
      </c>
      <c r="H182" s="136">
        <v>9.6</v>
      </c>
      <c r="I182" s="137"/>
      <c r="J182" s="138">
        <f>ROUND(I182*H182,2)</f>
        <v>0</v>
      </c>
      <c r="K182" s="134" t="s">
        <v>1</v>
      </c>
      <c r="L182" s="32"/>
      <c r="M182" s="139" t="s">
        <v>1</v>
      </c>
      <c r="N182" s="140" t="s">
        <v>45</v>
      </c>
      <c r="P182" s="141">
        <f>O182*H182</f>
        <v>0</v>
      </c>
      <c r="Q182" s="141">
        <v>0</v>
      </c>
      <c r="R182" s="141">
        <f>Q182*H182</f>
        <v>0</v>
      </c>
      <c r="S182" s="141">
        <v>0</v>
      </c>
      <c r="T182" s="142">
        <f>S182*H182</f>
        <v>0</v>
      </c>
      <c r="AR182" s="143" t="s">
        <v>154</v>
      </c>
      <c r="AT182" s="143" t="s">
        <v>149</v>
      </c>
      <c r="AU182" s="143" t="s">
        <v>90</v>
      </c>
      <c r="AY182" s="17" t="s">
        <v>145</v>
      </c>
      <c r="BE182" s="144">
        <f>IF(N182="základní",J182,0)</f>
        <v>0</v>
      </c>
      <c r="BF182" s="144">
        <f>IF(N182="snížená",J182,0)</f>
        <v>0</v>
      </c>
      <c r="BG182" s="144">
        <f>IF(N182="zákl. přenesená",J182,0)</f>
        <v>0</v>
      </c>
      <c r="BH182" s="144">
        <f>IF(N182="sníž. přenesená",J182,0)</f>
        <v>0</v>
      </c>
      <c r="BI182" s="144">
        <f>IF(N182="nulová",J182,0)</f>
        <v>0</v>
      </c>
      <c r="BJ182" s="17" t="s">
        <v>88</v>
      </c>
      <c r="BK182" s="144">
        <f>ROUND(I182*H182,2)</f>
        <v>0</v>
      </c>
      <c r="BL182" s="17" t="s">
        <v>154</v>
      </c>
      <c r="BM182" s="143" t="s">
        <v>835</v>
      </c>
    </row>
    <row r="183" spans="2:65" s="1" customFormat="1" ht="16.5" customHeight="1">
      <c r="B183" s="32"/>
      <c r="C183" s="173" t="s">
        <v>421</v>
      </c>
      <c r="D183" s="173" t="s">
        <v>272</v>
      </c>
      <c r="E183" s="174" t="s">
        <v>790</v>
      </c>
      <c r="F183" s="175" t="s">
        <v>791</v>
      </c>
      <c r="G183" s="176" t="s">
        <v>152</v>
      </c>
      <c r="H183" s="177">
        <v>9.6</v>
      </c>
      <c r="I183" s="178"/>
      <c r="J183" s="179">
        <f>ROUND(I183*H183,2)</f>
        <v>0</v>
      </c>
      <c r="K183" s="175" t="s">
        <v>153</v>
      </c>
      <c r="L183" s="180"/>
      <c r="M183" s="181" t="s">
        <v>1</v>
      </c>
      <c r="N183" s="182" t="s">
        <v>45</v>
      </c>
      <c r="P183" s="141">
        <f>O183*H183</f>
        <v>0</v>
      </c>
      <c r="Q183" s="141">
        <v>1</v>
      </c>
      <c r="R183" s="141">
        <f>Q183*H183</f>
        <v>9.6</v>
      </c>
      <c r="S183" s="141">
        <v>0</v>
      </c>
      <c r="T183" s="142">
        <f>S183*H183</f>
        <v>0</v>
      </c>
      <c r="AR183" s="143" t="s">
        <v>200</v>
      </c>
      <c r="AT183" s="143" t="s">
        <v>272</v>
      </c>
      <c r="AU183" s="143" t="s">
        <v>90</v>
      </c>
      <c r="AY183" s="17" t="s">
        <v>145</v>
      </c>
      <c r="BE183" s="144">
        <f>IF(N183="základní",J183,0)</f>
        <v>0</v>
      </c>
      <c r="BF183" s="144">
        <f>IF(N183="snížená",J183,0)</f>
        <v>0</v>
      </c>
      <c r="BG183" s="144">
        <f>IF(N183="zákl. přenesená",J183,0)</f>
        <v>0</v>
      </c>
      <c r="BH183" s="144">
        <f>IF(N183="sníž. přenesená",J183,0)</f>
        <v>0</v>
      </c>
      <c r="BI183" s="144">
        <f>IF(N183="nulová",J183,0)</f>
        <v>0</v>
      </c>
      <c r="BJ183" s="17" t="s">
        <v>88</v>
      </c>
      <c r="BK183" s="144">
        <f>ROUND(I183*H183,2)</f>
        <v>0</v>
      </c>
      <c r="BL183" s="17" t="s">
        <v>154</v>
      </c>
      <c r="BM183" s="143" t="s">
        <v>836</v>
      </c>
    </row>
    <row r="184" spans="2:65" s="11" customFormat="1" ht="22.9" customHeight="1">
      <c r="B184" s="120"/>
      <c r="D184" s="121" t="s">
        <v>79</v>
      </c>
      <c r="E184" s="130" t="s">
        <v>837</v>
      </c>
      <c r="F184" s="130" t="s">
        <v>838</v>
      </c>
      <c r="I184" s="123"/>
      <c r="J184" s="131">
        <f>BK184</f>
        <v>0</v>
      </c>
      <c r="L184" s="120"/>
      <c r="M184" s="125"/>
      <c r="P184" s="126">
        <f>SUM(P185:P198)</f>
        <v>0</v>
      </c>
      <c r="R184" s="126">
        <f>SUM(R185:R198)</f>
        <v>12.843</v>
      </c>
      <c r="T184" s="127">
        <f>SUM(T185:T198)</f>
        <v>0</v>
      </c>
      <c r="AR184" s="121" t="s">
        <v>88</v>
      </c>
      <c r="AT184" s="128" t="s">
        <v>79</v>
      </c>
      <c r="AU184" s="128" t="s">
        <v>88</v>
      </c>
      <c r="AY184" s="121" t="s">
        <v>145</v>
      </c>
      <c r="BK184" s="129">
        <f>SUM(BK185:BK198)</f>
        <v>0</v>
      </c>
    </row>
    <row r="185" spans="2:65" s="1" customFormat="1" ht="16.5" customHeight="1">
      <c r="B185" s="32"/>
      <c r="C185" s="173" t="s">
        <v>428</v>
      </c>
      <c r="D185" s="173" t="s">
        <v>272</v>
      </c>
      <c r="E185" s="174" t="s">
        <v>839</v>
      </c>
      <c r="F185" s="175" t="s">
        <v>840</v>
      </c>
      <c r="G185" s="176" t="s">
        <v>232</v>
      </c>
      <c r="H185" s="177">
        <v>44</v>
      </c>
      <c r="I185" s="178"/>
      <c r="J185" s="179">
        <f t="shared" ref="J185:J197" si="0">ROUND(I185*H185,2)</f>
        <v>0</v>
      </c>
      <c r="K185" s="175" t="s">
        <v>1</v>
      </c>
      <c r="L185" s="180"/>
      <c r="M185" s="181" t="s">
        <v>1</v>
      </c>
      <c r="N185" s="182" t="s">
        <v>45</v>
      </c>
      <c r="P185" s="141">
        <f t="shared" ref="P185:P197" si="1">O185*H185</f>
        <v>0</v>
      </c>
      <c r="Q185" s="141">
        <v>8.9999999999999993E-3</v>
      </c>
      <c r="R185" s="141">
        <f t="shared" ref="R185:R197" si="2">Q185*H185</f>
        <v>0.39599999999999996</v>
      </c>
      <c r="S185" s="141">
        <v>0</v>
      </c>
      <c r="T185" s="142">
        <f t="shared" ref="T185:T197" si="3">S185*H185</f>
        <v>0</v>
      </c>
      <c r="AR185" s="143" t="s">
        <v>200</v>
      </c>
      <c r="AT185" s="143" t="s">
        <v>272</v>
      </c>
      <c r="AU185" s="143" t="s">
        <v>90</v>
      </c>
      <c r="AY185" s="17" t="s">
        <v>145</v>
      </c>
      <c r="BE185" s="144">
        <f t="shared" ref="BE185:BE197" si="4">IF(N185="základní",J185,0)</f>
        <v>0</v>
      </c>
      <c r="BF185" s="144">
        <f t="shared" ref="BF185:BF197" si="5">IF(N185="snížená",J185,0)</f>
        <v>0</v>
      </c>
      <c r="BG185" s="144">
        <f t="shared" ref="BG185:BG197" si="6">IF(N185="zákl. přenesená",J185,0)</f>
        <v>0</v>
      </c>
      <c r="BH185" s="144">
        <f t="shared" ref="BH185:BH197" si="7">IF(N185="sníž. přenesená",J185,0)</f>
        <v>0</v>
      </c>
      <c r="BI185" s="144">
        <f t="shared" ref="BI185:BI197" si="8">IF(N185="nulová",J185,0)</f>
        <v>0</v>
      </c>
      <c r="BJ185" s="17" t="s">
        <v>88</v>
      </c>
      <c r="BK185" s="144">
        <f t="shared" ref="BK185:BK197" si="9">ROUND(I185*H185,2)</f>
        <v>0</v>
      </c>
      <c r="BL185" s="17" t="s">
        <v>154</v>
      </c>
      <c r="BM185" s="143" t="s">
        <v>841</v>
      </c>
    </row>
    <row r="186" spans="2:65" s="1" customFormat="1" ht="16.5" customHeight="1">
      <c r="B186" s="32"/>
      <c r="C186" s="173" t="s">
        <v>432</v>
      </c>
      <c r="D186" s="173" t="s">
        <v>272</v>
      </c>
      <c r="E186" s="174" t="s">
        <v>842</v>
      </c>
      <c r="F186" s="175" t="s">
        <v>843</v>
      </c>
      <c r="G186" s="176" t="s">
        <v>232</v>
      </c>
      <c r="H186" s="177">
        <v>50</v>
      </c>
      <c r="I186" s="178"/>
      <c r="J186" s="179">
        <f t="shared" si="0"/>
        <v>0</v>
      </c>
      <c r="K186" s="175" t="s">
        <v>1</v>
      </c>
      <c r="L186" s="180"/>
      <c r="M186" s="181" t="s">
        <v>1</v>
      </c>
      <c r="N186" s="182" t="s">
        <v>45</v>
      </c>
      <c r="P186" s="141">
        <f t="shared" si="1"/>
        <v>0</v>
      </c>
      <c r="Q186" s="141">
        <v>8.9999999999999993E-3</v>
      </c>
      <c r="R186" s="141">
        <f t="shared" si="2"/>
        <v>0.44999999999999996</v>
      </c>
      <c r="S186" s="141">
        <v>0</v>
      </c>
      <c r="T186" s="142">
        <f t="shared" si="3"/>
        <v>0</v>
      </c>
      <c r="AR186" s="143" t="s">
        <v>200</v>
      </c>
      <c r="AT186" s="143" t="s">
        <v>272</v>
      </c>
      <c r="AU186" s="143" t="s">
        <v>90</v>
      </c>
      <c r="AY186" s="17" t="s">
        <v>145</v>
      </c>
      <c r="BE186" s="144">
        <f t="shared" si="4"/>
        <v>0</v>
      </c>
      <c r="BF186" s="144">
        <f t="shared" si="5"/>
        <v>0</v>
      </c>
      <c r="BG186" s="144">
        <f t="shared" si="6"/>
        <v>0</v>
      </c>
      <c r="BH186" s="144">
        <f t="shared" si="7"/>
        <v>0</v>
      </c>
      <c r="BI186" s="144">
        <f t="shared" si="8"/>
        <v>0</v>
      </c>
      <c r="BJ186" s="17" t="s">
        <v>88</v>
      </c>
      <c r="BK186" s="144">
        <f t="shared" si="9"/>
        <v>0</v>
      </c>
      <c r="BL186" s="17" t="s">
        <v>154</v>
      </c>
      <c r="BM186" s="143" t="s">
        <v>844</v>
      </c>
    </row>
    <row r="187" spans="2:65" s="1" customFormat="1" ht="16.5" customHeight="1">
      <c r="B187" s="32"/>
      <c r="C187" s="173" t="s">
        <v>439</v>
      </c>
      <c r="D187" s="173" t="s">
        <v>272</v>
      </c>
      <c r="E187" s="174" t="s">
        <v>845</v>
      </c>
      <c r="F187" s="175" t="s">
        <v>846</v>
      </c>
      <c r="G187" s="176" t="s">
        <v>232</v>
      </c>
      <c r="H187" s="177">
        <v>30</v>
      </c>
      <c r="I187" s="178"/>
      <c r="J187" s="179">
        <f t="shared" si="0"/>
        <v>0</v>
      </c>
      <c r="K187" s="175" t="s">
        <v>1</v>
      </c>
      <c r="L187" s="180"/>
      <c r="M187" s="181" t="s">
        <v>1</v>
      </c>
      <c r="N187" s="182" t="s">
        <v>45</v>
      </c>
      <c r="P187" s="141">
        <f t="shared" si="1"/>
        <v>0</v>
      </c>
      <c r="Q187" s="141">
        <v>8.9999999999999993E-3</v>
      </c>
      <c r="R187" s="141">
        <f t="shared" si="2"/>
        <v>0.26999999999999996</v>
      </c>
      <c r="S187" s="141">
        <v>0</v>
      </c>
      <c r="T187" s="142">
        <f t="shared" si="3"/>
        <v>0</v>
      </c>
      <c r="AR187" s="143" t="s">
        <v>200</v>
      </c>
      <c r="AT187" s="143" t="s">
        <v>272</v>
      </c>
      <c r="AU187" s="143" t="s">
        <v>90</v>
      </c>
      <c r="AY187" s="17" t="s">
        <v>145</v>
      </c>
      <c r="BE187" s="144">
        <f t="shared" si="4"/>
        <v>0</v>
      </c>
      <c r="BF187" s="144">
        <f t="shared" si="5"/>
        <v>0</v>
      </c>
      <c r="BG187" s="144">
        <f t="shared" si="6"/>
        <v>0</v>
      </c>
      <c r="BH187" s="144">
        <f t="shared" si="7"/>
        <v>0</v>
      </c>
      <c r="BI187" s="144">
        <f t="shared" si="8"/>
        <v>0</v>
      </c>
      <c r="BJ187" s="17" t="s">
        <v>88</v>
      </c>
      <c r="BK187" s="144">
        <f t="shared" si="9"/>
        <v>0</v>
      </c>
      <c r="BL187" s="17" t="s">
        <v>154</v>
      </c>
      <c r="BM187" s="143" t="s">
        <v>847</v>
      </c>
    </row>
    <row r="188" spans="2:65" s="1" customFormat="1" ht="16.5" customHeight="1">
      <c r="B188" s="32"/>
      <c r="C188" s="173" t="s">
        <v>445</v>
      </c>
      <c r="D188" s="173" t="s">
        <v>272</v>
      </c>
      <c r="E188" s="174" t="s">
        <v>848</v>
      </c>
      <c r="F188" s="175" t="s">
        <v>849</v>
      </c>
      <c r="G188" s="176" t="s">
        <v>232</v>
      </c>
      <c r="H188" s="177">
        <v>30</v>
      </c>
      <c r="I188" s="178"/>
      <c r="J188" s="179">
        <f t="shared" si="0"/>
        <v>0</v>
      </c>
      <c r="K188" s="175" t="s">
        <v>1</v>
      </c>
      <c r="L188" s="180"/>
      <c r="M188" s="181" t="s">
        <v>1</v>
      </c>
      <c r="N188" s="182" t="s">
        <v>45</v>
      </c>
      <c r="P188" s="141">
        <f t="shared" si="1"/>
        <v>0</v>
      </c>
      <c r="Q188" s="141">
        <v>8.9999999999999993E-3</v>
      </c>
      <c r="R188" s="141">
        <f t="shared" si="2"/>
        <v>0.26999999999999996</v>
      </c>
      <c r="S188" s="141">
        <v>0</v>
      </c>
      <c r="T188" s="142">
        <f t="shared" si="3"/>
        <v>0</v>
      </c>
      <c r="AR188" s="143" t="s">
        <v>200</v>
      </c>
      <c r="AT188" s="143" t="s">
        <v>272</v>
      </c>
      <c r="AU188" s="143" t="s">
        <v>90</v>
      </c>
      <c r="AY188" s="17" t="s">
        <v>145</v>
      </c>
      <c r="BE188" s="144">
        <f t="shared" si="4"/>
        <v>0</v>
      </c>
      <c r="BF188" s="144">
        <f t="shared" si="5"/>
        <v>0</v>
      </c>
      <c r="BG188" s="144">
        <f t="shared" si="6"/>
        <v>0</v>
      </c>
      <c r="BH188" s="144">
        <f t="shared" si="7"/>
        <v>0</v>
      </c>
      <c r="BI188" s="144">
        <f t="shared" si="8"/>
        <v>0</v>
      </c>
      <c r="BJ188" s="17" t="s">
        <v>88</v>
      </c>
      <c r="BK188" s="144">
        <f t="shared" si="9"/>
        <v>0</v>
      </c>
      <c r="BL188" s="17" t="s">
        <v>154</v>
      </c>
      <c r="BM188" s="143" t="s">
        <v>850</v>
      </c>
    </row>
    <row r="189" spans="2:65" s="1" customFormat="1" ht="16.5" customHeight="1">
      <c r="B189" s="32"/>
      <c r="C189" s="173" t="s">
        <v>450</v>
      </c>
      <c r="D189" s="173" t="s">
        <v>272</v>
      </c>
      <c r="E189" s="174" t="s">
        <v>851</v>
      </c>
      <c r="F189" s="175" t="s">
        <v>852</v>
      </c>
      <c r="G189" s="176" t="s">
        <v>232</v>
      </c>
      <c r="H189" s="177">
        <v>10</v>
      </c>
      <c r="I189" s="178"/>
      <c r="J189" s="179">
        <f t="shared" si="0"/>
        <v>0</v>
      </c>
      <c r="K189" s="175" t="s">
        <v>1</v>
      </c>
      <c r="L189" s="180"/>
      <c r="M189" s="181" t="s">
        <v>1</v>
      </c>
      <c r="N189" s="182" t="s">
        <v>45</v>
      </c>
      <c r="P189" s="141">
        <f t="shared" si="1"/>
        <v>0</v>
      </c>
      <c r="Q189" s="141">
        <v>8.9999999999999993E-3</v>
      </c>
      <c r="R189" s="141">
        <f t="shared" si="2"/>
        <v>0.09</v>
      </c>
      <c r="S189" s="141">
        <v>0</v>
      </c>
      <c r="T189" s="142">
        <f t="shared" si="3"/>
        <v>0</v>
      </c>
      <c r="AR189" s="143" t="s">
        <v>200</v>
      </c>
      <c r="AT189" s="143" t="s">
        <v>272</v>
      </c>
      <c r="AU189" s="143" t="s">
        <v>90</v>
      </c>
      <c r="AY189" s="17" t="s">
        <v>145</v>
      </c>
      <c r="BE189" s="144">
        <f t="shared" si="4"/>
        <v>0</v>
      </c>
      <c r="BF189" s="144">
        <f t="shared" si="5"/>
        <v>0</v>
      </c>
      <c r="BG189" s="144">
        <f t="shared" si="6"/>
        <v>0</v>
      </c>
      <c r="BH189" s="144">
        <f t="shared" si="7"/>
        <v>0</v>
      </c>
      <c r="BI189" s="144">
        <f t="shared" si="8"/>
        <v>0</v>
      </c>
      <c r="BJ189" s="17" t="s">
        <v>88</v>
      </c>
      <c r="BK189" s="144">
        <f t="shared" si="9"/>
        <v>0</v>
      </c>
      <c r="BL189" s="17" t="s">
        <v>154</v>
      </c>
      <c r="BM189" s="143" t="s">
        <v>853</v>
      </c>
    </row>
    <row r="190" spans="2:65" s="1" customFormat="1" ht="16.5" customHeight="1">
      <c r="B190" s="32"/>
      <c r="C190" s="173" t="s">
        <v>455</v>
      </c>
      <c r="D190" s="173" t="s">
        <v>272</v>
      </c>
      <c r="E190" s="174" t="s">
        <v>854</v>
      </c>
      <c r="F190" s="175" t="s">
        <v>855</v>
      </c>
      <c r="G190" s="176" t="s">
        <v>232</v>
      </c>
      <c r="H190" s="177">
        <v>30</v>
      </c>
      <c r="I190" s="178"/>
      <c r="J190" s="179">
        <f t="shared" si="0"/>
        <v>0</v>
      </c>
      <c r="K190" s="175" t="s">
        <v>1</v>
      </c>
      <c r="L190" s="180"/>
      <c r="M190" s="181" t="s">
        <v>1</v>
      </c>
      <c r="N190" s="182" t="s">
        <v>45</v>
      </c>
      <c r="P190" s="141">
        <f t="shared" si="1"/>
        <v>0</v>
      </c>
      <c r="Q190" s="141">
        <v>8.9999999999999993E-3</v>
      </c>
      <c r="R190" s="141">
        <f t="shared" si="2"/>
        <v>0.26999999999999996</v>
      </c>
      <c r="S190" s="141">
        <v>0</v>
      </c>
      <c r="T190" s="142">
        <f t="shared" si="3"/>
        <v>0</v>
      </c>
      <c r="AR190" s="143" t="s">
        <v>200</v>
      </c>
      <c r="AT190" s="143" t="s">
        <v>272</v>
      </c>
      <c r="AU190" s="143" t="s">
        <v>90</v>
      </c>
      <c r="AY190" s="17" t="s">
        <v>145</v>
      </c>
      <c r="BE190" s="144">
        <f t="shared" si="4"/>
        <v>0</v>
      </c>
      <c r="BF190" s="144">
        <f t="shared" si="5"/>
        <v>0</v>
      </c>
      <c r="BG190" s="144">
        <f t="shared" si="6"/>
        <v>0</v>
      </c>
      <c r="BH190" s="144">
        <f t="shared" si="7"/>
        <v>0</v>
      </c>
      <c r="BI190" s="144">
        <f t="shared" si="8"/>
        <v>0</v>
      </c>
      <c r="BJ190" s="17" t="s">
        <v>88</v>
      </c>
      <c r="BK190" s="144">
        <f t="shared" si="9"/>
        <v>0</v>
      </c>
      <c r="BL190" s="17" t="s">
        <v>154</v>
      </c>
      <c r="BM190" s="143" t="s">
        <v>856</v>
      </c>
    </row>
    <row r="191" spans="2:65" s="1" customFormat="1" ht="16.5" customHeight="1">
      <c r="B191" s="32"/>
      <c r="C191" s="173" t="s">
        <v>465</v>
      </c>
      <c r="D191" s="173" t="s">
        <v>272</v>
      </c>
      <c r="E191" s="174" t="s">
        <v>857</v>
      </c>
      <c r="F191" s="175" t="s">
        <v>858</v>
      </c>
      <c r="G191" s="176" t="s">
        <v>232</v>
      </c>
      <c r="H191" s="177">
        <v>30</v>
      </c>
      <c r="I191" s="178"/>
      <c r="J191" s="179">
        <f t="shared" si="0"/>
        <v>0</v>
      </c>
      <c r="K191" s="175" t="s">
        <v>1</v>
      </c>
      <c r="L191" s="180"/>
      <c r="M191" s="181" t="s">
        <v>1</v>
      </c>
      <c r="N191" s="182" t="s">
        <v>45</v>
      </c>
      <c r="P191" s="141">
        <f t="shared" si="1"/>
        <v>0</v>
      </c>
      <c r="Q191" s="141">
        <v>8.9999999999999993E-3</v>
      </c>
      <c r="R191" s="141">
        <f t="shared" si="2"/>
        <v>0.26999999999999996</v>
      </c>
      <c r="S191" s="141">
        <v>0</v>
      </c>
      <c r="T191" s="142">
        <f t="shared" si="3"/>
        <v>0</v>
      </c>
      <c r="AR191" s="143" t="s">
        <v>200</v>
      </c>
      <c r="AT191" s="143" t="s">
        <v>272</v>
      </c>
      <c r="AU191" s="143" t="s">
        <v>90</v>
      </c>
      <c r="AY191" s="17" t="s">
        <v>145</v>
      </c>
      <c r="BE191" s="144">
        <f t="shared" si="4"/>
        <v>0</v>
      </c>
      <c r="BF191" s="144">
        <f t="shared" si="5"/>
        <v>0</v>
      </c>
      <c r="BG191" s="144">
        <f t="shared" si="6"/>
        <v>0</v>
      </c>
      <c r="BH191" s="144">
        <f t="shared" si="7"/>
        <v>0</v>
      </c>
      <c r="BI191" s="144">
        <f t="shared" si="8"/>
        <v>0</v>
      </c>
      <c r="BJ191" s="17" t="s">
        <v>88</v>
      </c>
      <c r="BK191" s="144">
        <f t="shared" si="9"/>
        <v>0</v>
      </c>
      <c r="BL191" s="17" t="s">
        <v>154</v>
      </c>
      <c r="BM191" s="143" t="s">
        <v>859</v>
      </c>
    </row>
    <row r="192" spans="2:65" s="1" customFormat="1" ht="16.5" customHeight="1">
      <c r="B192" s="32"/>
      <c r="C192" s="173" t="s">
        <v>471</v>
      </c>
      <c r="D192" s="173" t="s">
        <v>272</v>
      </c>
      <c r="E192" s="174" t="s">
        <v>860</v>
      </c>
      <c r="F192" s="175" t="s">
        <v>861</v>
      </c>
      <c r="G192" s="176" t="s">
        <v>232</v>
      </c>
      <c r="H192" s="177">
        <v>50</v>
      </c>
      <c r="I192" s="178"/>
      <c r="J192" s="179">
        <f t="shared" si="0"/>
        <v>0</v>
      </c>
      <c r="K192" s="175" t="s">
        <v>1</v>
      </c>
      <c r="L192" s="180"/>
      <c r="M192" s="181" t="s">
        <v>1</v>
      </c>
      <c r="N192" s="182" t="s">
        <v>45</v>
      </c>
      <c r="P192" s="141">
        <f t="shared" si="1"/>
        <v>0</v>
      </c>
      <c r="Q192" s="141">
        <v>8.9999999999999993E-3</v>
      </c>
      <c r="R192" s="141">
        <f t="shared" si="2"/>
        <v>0.44999999999999996</v>
      </c>
      <c r="S192" s="141">
        <v>0</v>
      </c>
      <c r="T192" s="142">
        <f t="shared" si="3"/>
        <v>0</v>
      </c>
      <c r="AR192" s="143" t="s">
        <v>200</v>
      </c>
      <c r="AT192" s="143" t="s">
        <v>272</v>
      </c>
      <c r="AU192" s="143" t="s">
        <v>90</v>
      </c>
      <c r="AY192" s="17" t="s">
        <v>145</v>
      </c>
      <c r="BE192" s="144">
        <f t="shared" si="4"/>
        <v>0</v>
      </c>
      <c r="BF192" s="144">
        <f t="shared" si="5"/>
        <v>0</v>
      </c>
      <c r="BG192" s="144">
        <f t="shared" si="6"/>
        <v>0</v>
      </c>
      <c r="BH192" s="144">
        <f t="shared" si="7"/>
        <v>0</v>
      </c>
      <c r="BI192" s="144">
        <f t="shared" si="8"/>
        <v>0</v>
      </c>
      <c r="BJ192" s="17" t="s">
        <v>88</v>
      </c>
      <c r="BK192" s="144">
        <f t="shared" si="9"/>
        <v>0</v>
      </c>
      <c r="BL192" s="17" t="s">
        <v>154</v>
      </c>
      <c r="BM192" s="143" t="s">
        <v>862</v>
      </c>
    </row>
    <row r="193" spans="2:65" s="1" customFormat="1" ht="16.5" customHeight="1">
      <c r="B193" s="32"/>
      <c r="C193" s="173" t="s">
        <v>479</v>
      </c>
      <c r="D193" s="173" t="s">
        <v>272</v>
      </c>
      <c r="E193" s="174" t="s">
        <v>863</v>
      </c>
      <c r="F193" s="175" t="s">
        <v>864</v>
      </c>
      <c r="G193" s="176" t="s">
        <v>232</v>
      </c>
      <c r="H193" s="177">
        <v>50</v>
      </c>
      <c r="I193" s="178"/>
      <c r="J193" s="179">
        <f t="shared" si="0"/>
        <v>0</v>
      </c>
      <c r="K193" s="175" t="s">
        <v>1</v>
      </c>
      <c r="L193" s="180"/>
      <c r="M193" s="181" t="s">
        <v>1</v>
      </c>
      <c r="N193" s="182" t="s">
        <v>45</v>
      </c>
      <c r="P193" s="141">
        <f t="shared" si="1"/>
        <v>0</v>
      </c>
      <c r="Q193" s="141">
        <v>8.9999999999999993E-3</v>
      </c>
      <c r="R193" s="141">
        <f t="shared" si="2"/>
        <v>0.44999999999999996</v>
      </c>
      <c r="S193" s="141">
        <v>0</v>
      </c>
      <c r="T193" s="142">
        <f t="shared" si="3"/>
        <v>0</v>
      </c>
      <c r="AR193" s="143" t="s">
        <v>200</v>
      </c>
      <c r="AT193" s="143" t="s">
        <v>272</v>
      </c>
      <c r="AU193" s="143" t="s">
        <v>90</v>
      </c>
      <c r="AY193" s="17" t="s">
        <v>145</v>
      </c>
      <c r="BE193" s="144">
        <f t="shared" si="4"/>
        <v>0</v>
      </c>
      <c r="BF193" s="144">
        <f t="shared" si="5"/>
        <v>0</v>
      </c>
      <c r="BG193" s="144">
        <f t="shared" si="6"/>
        <v>0</v>
      </c>
      <c r="BH193" s="144">
        <f t="shared" si="7"/>
        <v>0</v>
      </c>
      <c r="BI193" s="144">
        <f t="shared" si="8"/>
        <v>0</v>
      </c>
      <c r="BJ193" s="17" t="s">
        <v>88</v>
      </c>
      <c r="BK193" s="144">
        <f t="shared" si="9"/>
        <v>0</v>
      </c>
      <c r="BL193" s="17" t="s">
        <v>154</v>
      </c>
      <c r="BM193" s="143" t="s">
        <v>865</v>
      </c>
    </row>
    <row r="194" spans="2:65" s="1" customFormat="1" ht="16.5" customHeight="1">
      <c r="B194" s="32"/>
      <c r="C194" s="173" t="s">
        <v>485</v>
      </c>
      <c r="D194" s="173" t="s">
        <v>272</v>
      </c>
      <c r="E194" s="174" t="s">
        <v>866</v>
      </c>
      <c r="F194" s="175" t="s">
        <v>867</v>
      </c>
      <c r="G194" s="176" t="s">
        <v>232</v>
      </c>
      <c r="H194" s="177">
        <v>30</v>
      </c>
      <c r="I194" s="178"/>
      <c r="J194" s="179">
        <f t="shared" si="0"/>
        <v>0</v>
      </c>
      <c r="K194" s="175" t="s">
        <v>1</v>
      </c>
      <c r="L194" s="180"/>
      <c r="M194" s="181" t="s">
        <v>1</v>
      </c>
      <c r="N194" s="182" t="s">
        <v>45</v>
      </c>
      <c r="P194" s="141">
        <f t="shared" si="1"/>
        <v>0</v>
      </c>
      <c r="Q194" s="141">
        <v>8.9999999999999993E-3</v>
      </c>
      <c r="R194" s="141">
        <f t="shared" si="2"/>
        <v>0.26999999999999996</v>
      </c>
      <c r="S194" s="141">
        <v>0</v>
      </c>
      <c r="T194" s="142">
        <f t="shared" si="3"/>
        <v>0</v>
      </c>
      <c r="AR194" s="143" t="s">
        <v>200</v>
      </c>
      <c r="AT194" s="143" t="s">
        <v>272</v>
      </c>
      <c r="AU194" s="143" t="s">
        <v>90</v>
      </c>
      <c r="AY194" s="17" t="s">
        <v>145</v>
      </c>
      <c r="BE194" s="144">
        <f t="shared" si="4"/>
        <v>0</v>
      </c>
      <c r="BF194" s="144">
        <f t="shared" si="5"/>
        <v>0</v>
      </c>
      <c r="BG194" s="144">
        <f t="shared" si="6"/>
        <v>0</v>
      </c>
      <c r="BH194" s="144">
        <f t="shared" si="7"/>
        <v>0</v>
      </c>
      <c r="BI194" s="144">
        <f t="shared" si="8"/>
        <v>0</v>
      </c>
      <c r="BJ194" s="17" t="s">
        <v>88</v>
      </c>
      <c r="BK194" s="144">
        <f t="shared" si="9"/>
        <v>0</v>
      </c>
      <c r="BL194" s="17" t="s">
        <v>154</v>
      </c>
      <c r="BM194" s="143" t="s">
        <v>868</v>
      </c>
    </row>
    <row r="195" spans="2:65" s="1" customFormat="1" ht="16.5" customHeight="1">
      <c r="B195" s="32"/>
      <c r="C195" s="173" t="s">
        <v>493</v>
      </c>
      <c r="D195" s="173" t="s">
        <v>272</v>
      </c>
      <c r="E195" s="174" t="s">
        <v>869</v>
      </c>
      <c r="F195" s="175" t="s">
        <v>870</v>
      </c>
      <c r="G195" s="176" t="s">
        <v>232</v>
      </c>
      <c r="H195" s="177">
        <v>30</v>
      </c>
      <c r="I195" s="178"/>
      <c r="J195" s="179">
        <f t="shared" si="0"/>
        <v>0</v>
      </c>
      <c r="K195" s="175" t="s">
        <v>1</v>
      </c>
      <c r="L195" s="180"/>
      <c r="M195" s="181" t="s">
        <v>1</v>
      </c>
      <c r="N195" s="182" t="s">
        <v>45</v>
      </c>
      <c r="P195" s="141">
        <f t="shared" si="1"/>
        <v>0</v>
      </c>
      <c r="Q195" s="141">
        <v>8.9999999999999993E-3</v>
      </c>
      <c r="R195" s="141">
        <f t="shared" si="2"/>
        <v>0.26999999999999996</v>
      </c>
      <c r="S195" s="141">
        <v>0</v>
      </c>
      <c r="T195" s="142">
        <f t="shared" si="3"/>
        <v>0</v>
      </c>
      <c r="AR195" s="143" t="s">
        <v>200</v>
      </c>
      <c r="AT195" s="143" t="s">
        <v>272</v>
      </c>
      <c r="AU195" s="143" t="s">
        <v>90</v>
      </c>
      <c r="AY195" s="17" t="s">
        <v>145</v>
      </c>
      <c r="BE195" s="144">
        <f t="shared" si="4"/>
        <v>0</v>
      </c>
      <c r="BF195" s="144">
        <f t="shared" si="5"/>
        <v>0</v>
      </c>
      <c r="BG195" s="144">
        <f t="shared" si="6"/>
        <v>0</v>
      </c>
      <c r="BH195" s="144">
        <f t="shared" si="7"/>
        <v>0</v>
      </c>
      <c r="BI195" s="144">
        <f t="shared" si="8"/>
        <v>0</v>
      </c>
      <c r="BJ195" s="17" t="s">
        <v>88</v>
      </c>
      <c r="BK195" s="144">
        <f t="shared" si="9"/>
        <v>0</v>
      </c>
      <c r="BL195" s="17" t="s">
        <v>154</v>
      </c>
      <c r="BM195" s="143" t="s">
        <v>871</v>
      </c>
    </row>
    <row r="196" spans="2:65" s="1" customFormat="1" ht="24.2" customHeight="1">
      <c r="B196" s="32"/>
      <c r="C196" s="132" t="s">
        <v>498</v>
      </c>
      <c r="D196" s="132" t="s">
        <v>149</v>
      </c>
      <c r="E196" s="133" t="s">
        <v>872</v>
      </c>
      <c r="F196" s="134" t="s">
        <v>873</v>
      </c>
      <c r="G196" s="135" t="s">
        <v>192</v>
      </c>
      <c r="H196" s="136">
        <v>149</v>
      </c>
      <c r="I196" s="137"/>
      <c r="J196" s="138">
        <f t="shared" si="0"/>
        <v>0</v>
      </c>
      <c r="K196" s="134" t="s">
        <v>153</v>
      </c>
      <c r="L196" s="32"/>
      <c r="M196" s="139" t="s">
        <v>1</v>
      </c>
      <c r="N196" s="140" t="s">
        <v>45</v>
      </c>
      <c r="P196" s="141">
        <f t="shared" si="1"/>
        <v>0</v>
      </c>
      <c r="Q196" s="141">
        <v>0</v>
      </c>
      <c r="R196" s="141">
        <f t="shared" si="2"/>
        <v>0</v>
      </c>
      <c r="S196" s="141">
        <v>0</v>
      </c>
      <c r="T196" s="142">
        <f t="shared" si="3"/>
        <v>0</v>
      </c>
      <c r="AR196" s="143" t="s">
        <v>154</v>
      </c>
      <c r="AT196" s="143" t="s">
        <v>149</v>
      </c>
      <c r="AU196" s="143" t="s">
        <v>90</v>
      </c>
      <c r="AY196" s="17" t="s">
        <v>145</v>
      </c>
      <c r="BE196" s="144">
        <f t="shared" si="4"/>
        <v>0</v>
      </c>
      <c r="BF196" s="144">
        <f t="shared" si="5"/>
        <v>0</v>
      </c>
      <c r="BG196" s="144">
        <f t="shared" si="6"/>
        <v>0</v>
      </c>
      <c r="BH196" s="144">
        <f t="shared" si="7"/>
        <v>0</v>
      </c>
      <c r="BI196" s="144">
        <f t="shared" si="8"/>
        <v>0</v>
      </c>
      <c r="BJ196" s="17" t="s">
        <v>88</v>
      </c>
      <c r="BK196" s="144">
        <f t="shared" si="9"/>
        <v>0</v>
      </c>
      <c r="BL196" s="17" t="s">
        <v>154</v>
      </c>
      <c r="BM196" s="143" t="s">
        <v>874</v>
      </c>
    </row>
    <row r="197" spans="2:65" s="1" customFormat="1" ht="16.5" customHeight="1">
      <c r="B197" s="32"/>
      <c r="C197" s="173" t="s">
        <v>504</v>
      </c>
      <c r="D197" s="173" t="s">
        <v>272</v>
      </c>
      <c r="E197" s="174" t="s">
        <v>875</v>
      </c>
      <c r="F197" s="175" t="s">
        <v>876</v>
      </c>
      <c r="G197" s="176" t="s">
        <v>152</v>
      </c>
      <c r="H197" s="177">
        <v>9.3870000000000005</v>
      </c>
      <c r="I197" s="178"/>
      <c r="J197" s="179">
        <f t="shared" si="0"/>
        <v>0</v>
      </c>
      <c r="K197" s="175" t="s">
        <v>1</v>
      </c>
      <c r="L197" s="180"/>
      <c r="M197" s="181" t="s">
        <v>1</v>
      </c>
      <c r="N197" s="182" t="s">
        <v>45</v>
      </c>
      <c r="P197" s="141">
        <f t="shared" si="1"/>
        <v>0</v>
      </c>
      <c r="Q197" s="141">
        <v>1</v>
      </c>
      <c r="R197" s="141">
        <f t="shared" si="2"/>
        <v>9.3870000000000005</v>
      </c>
      <c r="S197" s="141">
        <v>0</v>
      </c>
      <c r="T197" s="142">
        <f t="shared" si="3"/>
        <v>0</v>
      </c>
      <c r="AR197" s="143" t="s">
        <v>200</v>
      </c>
      <c r="AT197" s="143" t="s">
        <v>272</v>
      </c>
      <c r="AU197" s="143" t="s">
        <v>90</v>
      </c>
      <c r="AY197" s="17" t="s">
        <v>145</v>
      </c>
      <c r="BE197" s="144">
        <f t="shared" si="4"/>
        <v>0</v>
      </c>
      <c r="BF197" s="144">
        <f t="shared" si="5"/>
        <v>0</v>
      </c>
      <c r="BG197" s="144">
        <f t="shared" si="6"/>
        <v>0</v>
      </c>
      <c r="BH197" s="144">
        <f t="shared" si="7"/>
        <v>0</v>
      </c>
      <c r="BI197" s="144">
        <f t="shared" si="8"/>
        <v>0</v>
      </c>
      <c r="BJ197" s="17" t="s">
        <v>88</v>
      </c>
      <c r="BK197" s="144">
        <f t="shared" si="9"/>
        <v>0</v>
      </c>
      <c r="BL197" s="17" t="s">
        <v>154</v>
      </c>
      <c r="BM197" s="143" t="s">
        <v>877</v>
      </c>
    </row>
    <row r="198" spans="2:65" s="13" customFormat="1" ht="22.5">
      <c r="B198" s="152"/>
      <c r="D198" s="146" t="s">
        <v>157</v>
      </c>
      <c r="F198" s="154" t="s">
        <v>878</v>
      </c>
      <c r="H198" s="155">
        <v>9.3870000000000005</v>
      </c>
      <c r="I198" s="156"/>
      <c r="L198" s="152"/>
      <c r="M198" s="157"/>
      <c r="T198" s="158"/>
      <c r="AT198" s="153" t="s">
        <v>157</v>
      </c>
      <c r="AU198" s="153" t="s">
        <v>90</v>
      </c>
      <c r="AV198" s="13" t="s">
        <v>90</v>
      </c>
      <c r="AW198" s="13" t="s">
        <v>4</v>
      </c>
      <c r="AX198" s="13" t="s">
        <v>88</v>
      </c>
      <c r="AY198" s="153" t="s">
        <v>145</v>
      </c>
    </row>
    <row r="199" spans="2:65" s="11" customFormat="1" ht="22.9" customHeight="1">
      <c r="B199" s="120"/>
      <c r="D199" s="121" t="s">
        <v>79</v>
      </c>
      <c r="E199" s="130" t="s">
        <v>879</v>
      </c>
      <c r="F199" s="130" t="s">
        <v>880</v>
      </c>
      <c r="I199" s="123"/>
      <c r="J199" s="131">
        <f>BK199</f>
        <v>0</v>
      </c>
      <c r="L199" s="120"/>
      <c r="M199" s="125"/>
      <c r="P199" s="126">
        <f>SUM(P200:P208)</f>
        <v>0</v>
      </c>
      <c r="R199" s="126">
        <f>SUM(R200:R208)</f>
        <v>156.90486000000001</v>
      </c>
      <c r="T199" s="127">
        <f>SUM(T200:T208)</f>
        <v>0</v>
      </c>
      <c r="AR199" s="121" t="s">
        <v>88</v>
      </c>
      <c r="AT199" s="128" t="s">
        <v>79</v>
      </c>
      <c r="AU199" s="128" t="s">
        <v>88</v>
      </c>
      <c r="AY199" s="121" t="s">
        <v>145</v>
      </c>
      <c r="BK199" s="129">
        <f>SUM(BK200:BK208)</f>
        <v>0</v>
      </c>
    </row>
    <row r="200" spans="2:65" s="1" customFormat="1" ht="33" customHeight="1">
      <c r="B200" s="32"/>
      <c r="C200" s="132" t="s">
        <v>509</v>
      </c>
      <c r="D200" s="132" t="s">
        <v>149</v>
      </c>
      <c r="E200" s="133" t="s">
        <v>710</v>
      </c>
      <c r="F200" s="134" t="s">
        <v>711</v>
      </c>
      <c r="G200" s="135" t="s">
        <v>192</v>
      </c>
      <c r="H200" s="136">
        <v>1743</v>
      </c>
      <c r="I200" s="137"/>
      <c r="J200" s="138">
        <f>ROUND(I200*H200,2)</f>
        <v>0</v>
      </c>
      <c r="K200" s="134" t="s">
        <v>153</v>
      </c>
      <c r="L200" s="32"/>
      <c r="M200" s="139" t="s">
        <v>1</v>
      </c>
      <c r="N200" s="140" t="s">
        <v>45</v>
      </c>
      <c r="P200" s="141">
        <f>O200*H200</f>
        <v>0</v>
      </c>
      <c r="Q200" s="141">
        <v>0</v>
      </c>
      <c r="R200" s="141">
        <f>Q200*H200</f>
        <v>0</v>
      </c>
      <c r="S200" s="141">
        <v>0</v>
      </c>
      <c r="T200" s="142">
        <f>S200*H200</f>
        <v>0</v>
      </c>
      <c r="AR200" s="143" t="s">
        <v>154</v>
      </c>
      <c r="AT200" s="143" t="s">
        <v>149</v>
      </c>
      <c r="AU200" s="143" t="s">
        <v>90</v>
      </c>
      <c r="AY200" s="17" t="s">
        <v>145</v>
      </c>
      <c r="BE200" s="144">
        <f>IF(N200="základní",J200,0)</f>
        <v>0</v>
      </c>
      <c r="BF200" s="144">
        <f>IF(N200="snížená",J200,0)</f>
        <v>0</v>
      </c>
      <c r="BG200" s="144">
        <f>IF(N200="zákl. přenesená",J200,0)</f>
        <v>0</v>
      </c>
      <c r="BH200" s="144">
        <f>IF(N200="sníž. přenesená",J200,0)</f>
        <v>0</v>
      </c>
      <c r="BI200" s="144">
        <f>IF(N200="nulová",J200,0)</f>
        <v>0</v>
      </c>
      <c r="BJ200" s="17" t="s">
        <v>88</v>
      </c>
      <c r="BK200" s="144">
        <f>ROUND(I200*H200,2)</f>
        <v>0</v>
      </c>
      <c r="BL200" s="17" t="s">
        <v>154</v>
      </c>
      <c r="BM200" s="143" t="s">
        <v>881</v>
      </c>
    </row>
    <row r="201" spans="2:65" s="1" customFormat="1" ht="24.2" customHeight="1">
      <c r="B201" s="32"/>
      <c r="C201" s="132" t="s">
        <v>515</v>
      </c>
      <c r="D201" s="132" t="s">
        <v>149</v>
      </c>
      <c r="E201" s="133" t="s">
        <v>882</v>
      </c>
      <c r="F201" s="134" t="s">
        <v>883</v>
      </c>
      <c r="G201" s="135" t="s">
        <v>192</v>
      </c>
      <c r="H201" s="136">
        <v>1743</v>
      </c>
      <c r="I201" s="137"/>
      <c r="J201" s="138">
        <f>ROUND(I201*H201,2)</f>
        <v>0</v>
      </c>
      <c r="K201" s="134" t="s">
        <v>153</v>
      </c>
      <c r="L201" s="32"/>
      <c r="M201" s="139" t="s">
        <v>1</v>
      </c>
      <c r="N201" s="140" t="s">
        <v>45</v>
      </c>
      <c r="P201" s="141">
        <f>O201*H201</f>
        <v>0</v>
      </c>
      <c r="Q201" s="141">
        <v>0</v>
      </c>
      <c r="R201" s="141">
        <f>Q201*H201</f>
        <v>0</v>
      </c>
      <c r="S201" s="141">
        <v>0</v>
      </c>
      <c r="T201" s="142">
        <f>S201*H201</f>
        <v>0</v>
      </c>
      <c r="AR201" s="143" t="s">
        <v>154</v>
      </c>
      <c r="AT201" s="143" t="s">
        <v>149</v>
      </c>
      <c r="AU201" s="143" t="s">
        <v>90</v>
      </c>
      <c r="AY201" s="17" t="s">
        <v>145</v>
      </c>
      <c r="BE201" s="144">
        <f>IF(N201="základní",J201,0)</f>
        <v>0</v>
      </c>
      <c r="BF201" s="144">
        <f>IF(N201="snížená",J201,0)</f>
        <v>0</v>
      </c>
      <c r="BG201" s="144">
        <f>IF(N201="zákl. přenesená",J201,0)</f>
        <v>0</v>
      </c>
      <c r="BH201" s="144">
        <f>IF(N201="sníž. přenesená",J201,0)</f>
        <v>0</v>
      </c>
      <c r="BI201" s="144">
        <f>IF(N201="nulová",J201,0)</f>
        <v>0</v>
      </c>
      <c r="BJ201" s="17" t="s">
        <v>88</v>
      </c>
      <c r="BK201" s="144">
        <f>ROUND(I201*H201,2)</f>
        <v>0</v>
      </c>
      <c r="BL201" s="17" t="s">
        <v>154</v>
      </c>
      <c r="BM201" s="143" t="s">
        <v>884</v>
      </c>
    </row>
    <row r="202" spans="2:65" s="1" customFormat="1" ht="24.2" customHeight="1">
      <c r="B202" s="32"/>
      <c r="C202" s="173" t="s">
        <v>520</v>
      </c>
      <c r="D202" s="173" t="s">
        <v>272</v>
      </c>
      <c r="E202" s="174" t="s">
        <v>885</v>
      </c>
      <c r="F202" s="175" t="s">
        <v>886</v>
      </c>
      <c r="G202" s="176" t="s">
        <v>186</v>
      </c>
      <c r="H202" s="177">
        <v>156.87</v>
      </c>
      <c r="I202" s="178"/>
      <c r="J202" s="179">
        <f>ROUND(I202*H202,2)</f>
        <v>0</v>
      </c>
      <c r="K202" s="175" t="s">
        <v>1</v>
      </c>
      <c r="L202" s="180"/>
      <c r="M202" s="181" t="s">
        <v>1</v>
      </c>
      <c r="N202" s="182" t="s">
        <v>45</v>
      </c>
      <c r="P202" s="141">
        <f>O202*H202</f>
        <v>0</v>
      </c>
      <c r="Q202" s="141">
        <v>1</v>
      </c>
      <c r="R202" s="141">
        <f>Q202*H202</f>
        <v>156.87</v>
      </c>
      <c r="S202" s="141">
        <v>0</v>
      </c>
      <c r="T202" s="142">
        <f>S202*H202</f>
        <v>0</v>
      </c>
      <c r="AR202" s="143" t="s">
        <v>200</v>
      </c>
      <c r="AT202" s="143" t="s">
        <v>272</v>
      </c>
      <c r="AU202" s="143" t="s">
        <v>90</v>
      </c>
      <c r="AY202" s="17" t="s">
        <v>145</v>
      </c>
      <c r="BE202" s="144">
        <f>IF(N202="základní",J202,0)</f>
        <v>0</v>
      </c>
      <c r="BF202" s="144">
        <f>IF(N202="snížená",J202,0)</f>
        <v>0</v>
      </c>
      <c r="BG202" s="144">
        <f>IF(N202="zákl. přenesená",J202,0)</f>
        <v>0</v>
      </c>
      <c r="BH202" s="144">
        <f>IF(N202="sníž. přenesená",J202,0)</f>
        <v>0</v>
      </c>
      <c r="BI202" s="144">
        <f>IF(N202="nulová",J202,0)</f>
        <v>0</v>
      </c>
      <c r="BJ202" s="17" t="s">
        <v>88</v>
      </c>
      <c r="BK202" s="144">
        <f>ROUND(I202*H202,2)</f>
        <v>0</v>
      </c>
      <c r="BL202" s="17" t="s">
        <v>154</v>
      </c>
      <c r="BM202" s="143" t="s">
        <v>887</v>
      </c>
    </row>
    <row r="203" spans="2:65" s="13" customFormat="1" ht="11.25">
      <c r="B203" s="152"/>
      <c r="D203" s="146" t="s">
        <v>157</v>
      </c>
      <c r="E203" s="153" t="s">
        <v>1</v>
      </c>
      <c r="F203" s="154" t="s">
        <v>888</v>
      </c>
      <c r="H203" s="155">
        <v>156.87</v>
      </c>
      <c r="I203" s="156"/>
      <c r="L203" s="152"/>
      <c r="M203" s="157"/>
      <c r="T203" s="158"/>
      <c r="AT203" s="153" t="s">
        <v>157</v>
      </c>
      <c r="AU203" s="153" t="s">
        <v>90</v>
      </c>
      <c r="AV203" s="13" t="s">
        <v>90</v>
      </c>
      <c r="AW203" s="13" t="s">
        <v>34</v>
      </c>
      <c r="AX203" s="13" t="s">
        <v>88</v>
      </c>
      <c r="AY203" s="153" t="s">
        <v>145</v>
      </c>
    </row>
    <row r="204" spans="2:65" s="1" customFormat="1" ht="21.75" customHeight="1">
      <c r="B204" s="32"/>
      <c r="C204" s="132" t="s">
        <v>526</v>
      </c>
      <c r="D204" s="132" t="s">
        <v>149</v>
      </c>
      <c r="E204" s="133" t="s">
        <v>889</v>
      </c>
      <c r="F204" s="134" t="s">
        <v>890</v>
      </c>
      <c r="G204" s="135" t="s">
        <v>192</v>
      </c>
      <c r="H204" s="136">
        <v>1743</v>
      </c>
      <c r="I204" s="137"/>
      <c r="J204" s="138">
        <f>ROUND(I204*H204,2)</f>
        <v>0</v>
      </c>
      <c r="K204" s="134" t="s">
        <v>1</v>
      </c>
      <c r="L204" s="32"/>
      <c r="M204" s="139" t="s">
        <v>1</v>
      </c>
      <c r="N204" s="140" t="s">
        <v>45</v>
      </c>
      <c r="P204" s="141">
        <f>O204*H204</f>
        <v>0</v>
      </c>
      <c r="Q204" s="141">
        <v>0</v>
      </c>
      <c r="R204" s="141">
        <f>Q204*H204</f>
        <v>0</v>
      </c>
      <c r="S204" s="141">
        <v>0</v>
      </c>
      <c r="T204" s="142">
        <f>S204*H204</f>
        <v>0</v>
      </c>
      <c r="AR204" s="143" t="s">
        <v>154</v>
      </c>
      <c r="AT204" s="143" t="s">
        <v>149</v>
      </c>
      <c r="AU204" s="143" t="s">
        <v>90</v>
      </c>
      <c r="AY204" s="17" t="s">
        <v>145</v>
      </c>
      <c r="BE204" s="144">
        <f>IF(N204="základní",J204,0)</f>
        <v>0</v>
      </c>
      <c r="BF204" s="144">
        <f>IF(N204="snížená",J204,0)</f>
        <v>0</v>
      </c>
      <c r="BG204" s="144">
        <f>IF(N204="zákl. přenesená",J204,0)</f>
        <v>0</v>
      </c>
      <c r="BH204" s="144">
        <f>IF(N204="sníž. přenesená",J204,0)</f>
        <v>0</v>
      </c>
      <c r="BI204" s="144">
        <f>IF(N204="nulová",J204,0)</f>
        <v>0</v>
      </c>
      <c r="BJ204" s="17" t="s">
        <v>88</v>
      </c>
      <c r="BK204" s="144">
        <f>ROUND(I204*H204,2)</f>
        <v>0</v>
      </c>
      <c r="BL204" s="17" t="s">
        <v>154</v>
      </c>
      <c r="BM204" s="143" t="s">
        <v>891</v>
      </c>
    </row>
    <row r="205" spans="2:65" s="1" customFormat="1" ht="16.5" customHeight="1">
      <c r="B205" s="32"/>
      <c r="C205" s="132" t="s">
        <v>532</v>
      </c>
      <c r="D205" s="132" t="s">
        <v>149</v>
      </c>
      <c r="E205" s="133" t="s">
        <v>892</v>
      </c>
      <c r="F205" s="134" t="s">
        <v>893</v>
      </c>
      <c r="G205" s="135" t="s">
        <v>192</v>
      </c>
      <c r="H205" s="136">
        <v>1743</v>
      </c>
      <c r="I205" s="137"/>
      <c r="J205" s="138">
        <f>ROUND(I205*H205,2)</f>
        <v>0</v>
      </c>
      <c r="K205" s="134" t="s">
        <v>1</v>
      </c>
      <c r="L205" s="32"/>
      <c r="M205" s="139" t="s">
        <v>1</v>
      </c>
      <c r="N205" s="140" t="s">
        <v>45</v>
      </c>
      <c r="P205" s="141">
        <f>O205*H205</f>
        <v>0</v>
      </c>
      <c r="Q205" s="141">
        <v>0</v>
      </c>
      <c r="R205" s="141">
        <f>Q205*H205</f>
        <v>0</v>
      </c>
      <c r="S205" s="141">
        <v>0</v>
      </c>
      <c r="T205" s="142">
        <f>S205*H205</f>
        <v>0</v>
      </c>
      <c r="AR205" s="143" t="s">
        <v>154</v>
      </c>
      <c r="AT205" s="143" t="s">
        <v>149</v>
      </c>
      <c r="AU205" s="143" t="s">
        <v>90</v>
      </c>
      <c r="AY205" s="17" t="s">
        <v>145</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154</v>
      </c>
      <c r="BM205" s="143" t="s">
        <v>894</v>
      </c>
    </row>
    <row r="206" spans="2:65" s="1" customFormat="1" ht="24.2" customHeight="1">
      <c r="B206" s="32"/>
      <c r="C206" s="132" t="s">
        <v>537</v>
      </c>
      <c r="D206" s="132" t="s">
        <v>149</v>
      </c>
      <c r="E206" s="133" t="s">
        <v>895</v>
      </c>
      <c r="F206" s="134" t="s">
        <v>896</v>
      </c>
      <c r="G206" s="135" t="s">
        <v>192</v>
      </c>
      <c r="H206" s="136">
        <v>1743</v>
      </c>
      <c r="I206" s="137"/>
      <c r="J206" s="138">
        <f>ROUND(I206*H206,2)</f>
        <v>0</v>
      </c>
      <c r="K206" s="134" t="s">
        <v>1</v>
      </c>
      <c r="L206" s="32"/>
      <c r="M206" s="139" t="s">
        <v>1</v>
      </c>
      <c r="N206" s="140" t="s">
        <v>45</v>
      </c>
      <c r="P206" s="141">
        <f>O206*H206</f>
        <v>0</v>
      </c>
      <c r="Q206" s="141">
        <v>0</v>
      </c>
      <c r="R206" s="141">
        <f>Q206*H206</f>
        <v>0</v>
      </c>
      <c r="S206" s="141">
        <v>0</v>
      </c>
      <c r="T206" s="142">
        <f>S206*H206</f>
        <v>0</v>
      </c>
      <c r="AR206" s="143" t="s">
        <v>154</v>
      </c>
      <c r="AT206" s="143" t="s">
        <v>149</v>
      </c>
      <c r="AU206" s="143" t="s">
        <v>90</v>
      </c>
      <c r="AY206" s="17" t="s">
        <v>145</v>
      </c>
      <c r="BE206" s="144">
        <f>IF(N206="základní",J206,0)</f>
        <v>0</v>
      </c>
      <c r="BF206" s="144">
        <f>IF(N206="snížená",J206,0)</f>
        <v>0</v>
      </c>
      <c r="BG206" s="144">
        <f>IF(N206="zákl. přenesená",J206,0)</f>
        <v>0</v>
      </c>
      <c r="BH206" s="144">
        <f>IF(N206="sníž. přenesená",J206,0)</f>
        <v>0</v>
      </c>
      <c r="BI206" s="144">
        <f>IF(N206="nulová",J206,0)</f>
        <v>0</v>
      </c>
      <c r="BJ206" s="17" t="s">
        <v>88</v>
      </c>
      <c r="BK206" s="144">
        <f>ROUND(I206*H206,2)</f>
        <v>0</v>
      </c>
      <c r="BL206" s="17" t="s">
        <v>154</v>
      </c>
      <c r="BM206" s="143" t="s">
        <v>897</v>
      </c>
    </row>
    <row r="207" spans="2:65" s="1" customFormat="1" ht="21.75" customHeight="1">
      <c r="B207" s="32"/>
      <c r="C207" s="173" t="s">
        <v>545</v>
      </c>
      <c r="D207" s="173" t="s">
        <v>272</v>
      </c>
      <c r="E207" s="174" t="s">
        <v>898</v>
      </c>
      <c r="F207" s="175" t="s">
        <v>899</v>
      </c>
      <c r="G207" s="176" t="s">
        <v>268</v>
      </c>
      <c r="H207" s="177">
        <v>34.86</v>
      </c>
      <c r="I207" s="178"/>
      <c r="J207" s="179">
        <f>ROUND(I207*H207,2)</f>
        <v>0</v>
      </c>
      <c r="K207" s="175" t="s">
        <v>1</v>
      </c>
      <c r="L207" s="180"/>
      <c r="M207" s="181" t="s">
        <v>1</v>
      </c>
      <c r="N207" s="182" t="s">
        <v>45</v>
      </c>
      <c r="P207" s="141">
        <f>O207*H207</f>
        <v>0</v>
      </c>
      <c r="Q207" s="141">
        <v>1E-3</v>
      </c>
      <c r="R207" s="141">
        <f>Q207*H207</f>
        <v>3.4860000000000002E-2</v>
      </c>
      <c r="S207" s="141">
        <v>0</v>
      </c>
      <c r="T207" s="142">
        <f>S207*H207</f>
        <v>0</v>
      </c>
      <c r="AR207" s="143" t="s">
        <v>200</v>
      </c>
      <c r="AT207" s="143" t="s">
        <v>272</v>
      </c>
      <c r="AU207" s="143" t="s">
        <v>90</v>
      </c>
      <c r="AY207" s="17" t="s">
        <v>145</v>
      </c>
      <c r="BE207" s="144">
        <f>IF(N207="základní",J207,0)</f>
        <v>0</v>
      </c>
      <c r="BF207" s="144">
        <f>IF(N207="snížená",J207,0)</f>
        <v>0</v>
      </c>
      <c r="BG207" s="144">
        <f>IF(N207="zákl. přenesená",J207,0)</f>
        <v>0</v>
      </c>
      <c r="BH207" s="144">
        <f>IF(N207="sníž. přenesená",J207,0)</f>
        <v>0</v>
      </c>
      <c r="BI207" s="144">
        <f>IF(N207="nulová",J207,0)</f>
        <v>0</v>
      </c>
      <c r="BJ207" s="17" t="s">
        <v>88</v>
      </c>
      <c r="BK207" s="144">
        <f>ROUND(I207*H207,2)</f>
        <v>0</v>
      </c>
      <c r="BL207" s="17" t="s">
        <v>154</v>
      </c>
      <c r="BM207" s="143" t="s">
        <v>900</v>
      </c>
    </row>
    <row r="208" spans="2:65" s="13" customFormat="1" ht="11.25">
      <c r="B208" s="152"/>
      <c r="D208" s="146" t="s">
        <v>157</v>
      </c>
      <c r="F208" s="154" t="s">
        <v>901</v>
      </c>
      <c r="H208" s="155">
        <v>34.86</v>
      </c>
      <c r="I208" s="156"/>
      <c r="L208" s="152"/>
      <c r="M208" s="157"/>
      <c r="T208" s="158"/>
      <c r="AT208" s="153" t="s">
        <v>157</v>
      </c>
      <c r="AU208" s="153" t="s">
        <v>90</v>
      </c>
      <c r="AV208" s="13" t="s">
        <v>90</v>
      </c>
      <c r="AW208" s="13" t="s">
        <v>4</v>
      </c>
      <c r="AX208" s="13" t="s">
        <v>88</v>
      </c>
      <c r="AY208" s="153" t="s">
        <v>145</v>
      </c>
    </row>
    <row r="209" spans="2:65" s="11" customFormat="1" ht="22.9" customHeight="1">
      <c r="B209" s="120"/>
      <c r="D209" s="121" t="s">
        <v>79</v>
      </c>
      <c r="E209" s="130" t="s">
        <v>902</v>
      </c>
      <c r="F209" s="130" t="s">
        <v>903</v>
      </c>
      <c r="I209" s="123"/>
      <c r="J209" s="131">
        <f>BK209</f>
        <v>0</v>
      </c>
      <c r="L209" s="120"/>
      <c r="M209" s="125"/>
      <c r="P209" s="126">
        <f>P210</f>
        <v>0</v>
      </c>
      <c r="R209" s="126">
        <f>R210</f>
        <v>0</v>
      </c>
      <c r="T209" s="127">
        <f>T210</f>
        <v>0</v>
      </c>
      <c r="AR209" s="121" t="s">
        <v>88</v>
      </c>
      <c r="AT209" s="128" t="s">
        <v>79</v>
      </c>
      <c r="AU209" s="128" t="s">
        <v>88</v>
      </c>
      <c r="AY209" s="121" t="s">
        <v>145</v>
      </c>
      <c r="BK209" s="129">
        <f>BK210</f>
        <v>0</v>
      </c>
    </row>
    <row r="210" spans="2:65" s="1" customFormat="1" ht="24.2" customHeight="1">
      <c r="B210" s="32"/>
      <c r="C210" s="132" t="s">
        <v>550</v>
      </c>
      <c r="D210" s="132" t="s">
        <v>149</v>
      </c>
      <c r="E210" s="133" t="s">
        <v>904</v>
      </c>
      <c r="F210" s="134" t="s">
        <v>905</v>
      </c>
      <c r="G210" s="135" t="s">
        <v>186</v>
      </c>
      <c r="H210" s="136">
        <v>1227.23</v>
      </c>
      <c r="I210" s="137"/>
      <c r="J210" s="138">
        <f>ROUND(I210*H210,2)</f>
        <v>0</v>
      </c>
      <c r="K210" s="134" t="s">
        <v>153</v>
      </c>
      <c r="L210" s="32"/>
      <c r="M210" s="183" t="s">
        <v>1</v>
      </c>
      <c r="N210" s="184" t="s">
        <v>45</v>
      </c>
      <c r="O210" s="185"/>
      <c r="P210" s="186">
        <f>O210*H210</f>
        <v>0</v>
      </c>
      <c r="Q210" s="186">
        <v>0</v>
      </c>
      <c r="R210" s="186">
        <f>Q210*H210</f>
        <v>0</v>
      </c>
      <c r="S210" s="186">
        <v>0</v>
      </c>
      <c r="T210" s="187">
        <f>S210*H210</f>
        <v>0</v>
      </c>
      <c r="AR210" s="143" t="s">
        <v>154</v>
      </c>
      <c r="AT210" s="143" t="s">
        <v>149</v>
      </c>
      <c r="AU210" s="143" t="s">
        <v>90</v>
      </c>
      <c r="AY210" s="17" t="s">
        <v>145</v>
      </c>
      <c r="BE210" s="144">
        <f>IF(N210="základní",J210,0)</f>
        <v>0</v>
      </c>
      <c r="BF210" s="144">
        <f>IF(N210="snížená",J210,0)</f>
        <v>0</v>
      </c>
      <c r="BG210" s="144">
        <f>IF(N210="zákl. přenesená",J210,0)</f>
        <v>0</v>
      </c>
      <c r="BH210" s="144">
        <f>IF(N210="sníž. přenesená",J210,0)</f>
        <v>0</v>
      </c>
      <c r="BI210" s="144">
        <f>IF(N210="nulová",J210,0)</f>
        <v>0</v>
      </c>
      <c r="BJ210" s="17" t="s">
        <v>88</v>
      </c>
      <c r="BK210" s="144">
        <f>ROUND(I210*H210,2)</f>
        <v>0</v>
      </c>
      <c r="BL210" s="17" t="s">
        <v>154</v>
      </c>
      <c r="BM210" s="143" t="s">
        <v>906</v>
      </c>
    </row>
    <row r="211" spans="2:65" s="1" customFormat="1" ht="6.95" customHeight="1">
      <c r="B211" s="44"/>
      <c r="C211" s="45"/>
      <c r="D211" s="45"/>
      <c r="E211" s="45"/>
      <c r="F211" s="45"/>
      <c r="G211" s="45"/>
      <c r="H211" s="45"/>
      <c r="I211" s="45"/>
      <c r="J211" s="45"/>
      <c r="K211" s="45"/>
      <c r="L211" s="32"/>
    </row>
  </sheetData>
  <sheetProtection algorithmName="SHA-512" hashValue="fcPMoTo9xz/YW7A1b0RTH0q8Y3mkUx0ztpRLZ6tn/InhuAd50f2mkIVKE70gRSeymCc8ePKpAxrN3dqNJYgkaA==" saltValue="H3b4H6DNVJDhVAbCARkpEdKCbkVEE809ryA9qntb3PSC356C405GWA2VGt58VUSNR/rVR3sGpXxRdSzHJ/wtdw==" spinCount="100000" sheet="1" objects="1" scenarios="1" formatColumns="0" formatRows="0" autoFilter="0"/>
  <autoFilter ref="C124:K210" xr:uid="{00000000-0009-0000-0000-000002000000}"/>
  <mergeCells count="9">
    <mergeCell ref="E87:H87"/>
    <mergeCell ref="E115:H115"/>
    <mergeCell ref="E117:H117"/>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4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95"/>
      <c r="M2" s="195"/>
      <c r="N2" s="195"/>
      <c r="O2" s="195"/>
      <c r="P2" s="195"/>
      <c r="Q2" s="195"/>
      <c r="R2" s="195"/>
      <c r="S2" s="195"/>
      <c r="T2" s="195"/>
      <c r="U2" s="195"/>
      <c r="V2" s="195"/>
      <c r="AT2" s="17" t="s">
        <v>97</v>
      </c>
    </row>
    <row r="3" spans="2:46" ht="6.95" customHeight="1">
      <c r="B3" s="18"/>
      <c r="C3" s="19"/>
      <c r="D3" s="19"/>
      <c r="E3" s="19"/>
      <c r="F3" s="19"/>
      <c r="G3" s="19"/>
      <c r="H3" s="19"/>
      <c r="I3" s="19"/>
      <c r="J3" s="19"/>
      <c r="K3" s="19"/>
      <c r="L3" s="20"/>
      <c r="AT3" s="17" t="s">
        <v>90</v>
      </c>
    </row>
    <row r="4" spans="2:46" ht="24.95" customHeight="1">
      <c r="B4" s="20"/>
      <c r="D4" s="21" t="s">
        <v>98</v>
      </c>
      <c r="L4" s="20"/>
      <c r="M4" s="88" t="s">
        <v>10</v>
      </c>
      <c r="AT4" s="17" t="s">
        <v>4</v>
      </c>
    </row>
    <row r="5" spans="2:46" ht="6.95" customHeight="1">
      <c r="B5" s="20"/>
      <c r="L5" s="20"/>
    </row>
    <row r="6" spans="2:46" ht="12" customHeight="1">
      <c r="B6" s="20"/>
      <c r="D6" s="27" t="s">
        <v>16</v>
      </c>
      <c r="L6" s="20"/>
    </row>
    <row r="7" spans="2:46" ht="16.5" customHeight="1">
      <c r="B7" s="20"/>
      <c r="E7" s="229" t="str">
        <f>'Rekapitulace stavby'!K6</f>
        <v>III/2444 a III/0105A Přezletice, průtah - III. etapa</v>
      </c>
      <c r="F7" s="230"/>
      <c r="G7" s="230"/>
      <c r="H7" s="230"/>
      <c r="L7" s="20"/>
    </row>
    <row r="8" spans="2:46" s="1" customFormat="1" ht="12" customHeight="1">
      <c r="B8" s="32"/>
      <c r="D8" s="27" t="s">
        <v>99</v>
      </c>
      <c r="L8" s="32"/>
    </row>
    <row r="9" spans="2:46" s="1" customFormat="1" ht="16.5" customHeight="1">
      <c r="B9" s="32"/>
      <c r="E9" s="210" t="s">
        <v>907</v>
      </c>
      <c r="F9" s="231"/>
      <c r="G9" s="231"/>
      <c r="H9" s="231"/>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2" t="str">
        <f>'Rekapitulace stavby'!E14</f>
        <v>Vyplň údaj</v>
      </c>
      <c r="F18" s="194"/>
      <c r="G18" s="194"/>
      <c r="H18" s="194"/>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31</v>
      </c>
      <c r="L20" s="32"/>
    </row>
    <row r="21" spans="2:12" s="1" customFormat="1" ht="18" customHeight="1">
      <c r="B21" s="32"/>
      <c r="E21" s="25" t="s">
        <v>32</v>
      </c>
      <c r="I21" s="27" t="s">
        <v>27</v>
      </c>
      <c r="J21" s="25" t="s">
        <v>33</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199" t="s">
        <v>1</v>
      </c>
      <c r="F27" s="199"/>
      <c r="G27" s="199"/>
      <c r="H27" s="199"/>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ROUNDUP(J119,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ROUNDUP((SUM(BE119:BE140)),  2)</f>
        <v>0</v>
      </c>
      <c r="I33" s="92">
        <v>0.21</v>
      </c>
      <c r="J33" s="91">
        <f>ROUNDUP(((SUM(BE119:BE140))*I33),  2)</f>
        <v>0</v>
      </c>
      <c r="L33" s="32"/>
    </row>
    <row r="34" spans="2:12" s="1" customFormat="1" ht="14.45" customHeight="1">
      <c r="B34" s="32"/>
      <c r="E34" s="27" t="s">
        <v>46</v>
      </c>
      <c r="F34" s="91">
        <f>ROUNDUP((SUM(BF119:BF140)),  2)</f>
        <v>0</v>
      </c>
      <c r="I34" s="92">
        <v>0.12</v>
      </c>
      <c r="J34" s="91">
        <f>ROUNDUP(((SUM(BF119:BF140))*I34),  2)</f>
        <v>0</v>
      </c>
      <c r="L34" s="32"/>
    </row>
    <row r="35" spans="2:12" s="1" customFormat="1" ht="14.45" hidden="1" customHeight="1">
      <c r="B35" s="32"/>
      <c r="E35" s="27" t="s">
        <v>47</v>
      </c>
      <c r="F35" s="91">
        <f>ROUNDUP((SUM(BG119:BG140)),  2)</f>
        <v>0</v>
      </c>
      <c r="I35" s="92">
        <v>0.21</v>
      </c>
      <c r="J35" s="91">
        <f>0</f>
        <v>0</v>
      </c>
      <c r="L35" s="32"/>
    </row>
    <row r="36" spans="2:12" s="1" customFormat="1" ht="14.45" hidden="1" customHeight="1">
      <c r="B36" s="32"/>
      <c r="E36" s="27" t="s">
        <v>48</v>
      </c>
      <c r="F36" s="91">
        <f>ROUNDUP((SUM(BH119:BH140)),  2)</f>
        <v>0</v>
      </c>
      <c r="I36" s="92">
        <v>0.12</v>
      </c>
      <c r="J36" s="91">
        <f>0</f>
        <v>0</v>
      </c>
      <c r="L36" s="32"/>
    </row>
    <row r="37" spans="2:12" s="1" customFormat="1" ht="14.45" hidden="1" customHeight="1">
      <c r="B37" s="32"/>
      <c r="E37" s="27" t="s">
        <v>49</v>
      </c>
      <c r="F37" s="91">
        <f>ROUNDUP((SUM(BI119:BI140)),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101</v>
      </c>
      <c r="L82" s="32"/>
    </row>
    <row r="83" spans="2:47" s="1" customFormat="1" ht="6.95" customHeight="1">
      <c r="B83" s="32"/>
      <c r="L83" s="32"/>
    </row>
    <row r="84" spans="2:47" s="1" customFormat="1" ht="12" customHeight="1">
      <c r="B84" s="32"/>
      <c r="C84" s="27" t="s">
        <v>16</v>
      </c>
      <c r="L84" s="32"/>
    </row>
    <row r="85" spans="2:47" s="1" customFormat="1" ht="16.5" customHeight="1">
      <c r="B85" s="32"/>
      <c r="E85" s="229" t="str">
        <f>E7</f>
        <v>III/2444 a III/0105A Přezletice, průtah - III. etapa</v>
      </c>
      <c r="F85" s="230"/>
      <c r="G85" s="230"/>
      <c r="H85" s="230"/>
      <c r="L85" s="32"/>
    </row>
    <row r="86" spans="2:47" s="1" customFormat="1" ht="12" customHeight="1">
      <c r="B86" s="32"/>
      <c r="C86" s="27" t="s">
        <v>99</v>
      </c>
      <c r="L86" s="32"/>
    </row>
    <row r="87" spans="2:47" s="1" customFormat="1" ht="16.5" customHeight="1">
      <c r="B87" s="32"/>
      <c r="E87" s="210" t="str">
        <f>E9</f>
        <v>VoN.2 - Vedlejší a ostatní náklady</v>
      </c>
      <c r="F87" s="231"/>
      <c r="G87" s="231"/>
      <c r="H87" s="231"/>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102</v>
      </c>
      <c r="D94" s="93"/>
      <c r="E94" s="93"/>
      <c r="F94" s="93"/>
      <c r="G94" s="93"/>
      <c r="H94" s="93"/>
      <c r="I94" s="93"/>
      <c r="J94" s="102" t="s">
        <v>103</v>
      </c>
      <c r="K94" s="93"/>
      <c r="L94" s="32"/>
    </row>
    <row r="95" spans="2:47" s="1" customFormat="1" ht="10.35" customHeight="1">
      <c r="B95" s="32"/>
      <c r="L95" s="32"/>
    </row>
    <row r="96" spans="2:47" s="1" customFormat="1" ht="22.9" customHeight="1">
      <c r="B96" s="32"/>
      <c r="C96" s="103" t="s">
        <v>104</v>
      </c>
      <c r="J96" s="66">
        <f>J119</f>
        <v>0</v>
      </c>
      <c r="L96" s="32"/>
      <c r="AU96" s="17" t="s">
        <v>105</v>
      </c>
    </row>
    <row r="97" spans="2:12" s="8" customFormat="1" ht="24.95" customHeight="1">
      <c r="B97" s="104"/>
      <c r="D97" s="105" t="s">
        <v>908</v>
      </c>
      <c r="E97" s="106"/>
      <c r="F97" s="106"/>
      <c r="G97" s="106"/>
      <c r="H97" s="106"/>
      <c r="I97" s="106"/>
      <c r="J97" s="107">
        <f>J120</f>
        <v>0</v>
      </c>
      <c r="L97" s="104"/>
    </row>
    <row r="98" spans="2:12" s="9" customFormat="1" ht="19.899999999999999" customHeight="1">
      <c r="B98" s="108"/>
      <c r="D98" s="109" t="s">
        <v>909</v>
      </c>
      <c r="E98" s="110"/>
      <c r="F98" s="110"/>
      <c r="G98" s="110"/>
      <c r="H98" s="110"/>
      <c r="I98" s="110"/>
      <c r="J98" s="111">
        <f>J121</f>
        <v>0</v>
      </c>
      <c r="L98" s="108"/>
    </row>
    <row r="99" spans="2:12" s="9" customFormat="1" ht="19.899999999999999" customHeight="1">
      <c r="B99" s="108"/>
      <c r="D99" s="109" t="s">
        <v>910</v>
      </c>
      <c r="E99" s="110"/>
      <c r="F99" s="110"/>
      <c r="G99" s="110"/>
      <c r="H99" s="110"/>
      <c r="I99" s="110"/>
      <c r="J99" s="111">
        <f>J134</f>
        <v>0</v>
      </c>
      <c r="L99" s="108"/>
    </row>
    <row r="100" spans="2:12" s="1" customFormat="1" ht="21.75" customHeight="1">
      <c r="B100" s="32"/>
      <c r="L100" s="32"/>
    </row>
    <row r="101" spans="2:12" s="1" customFormat="1" ht="6.95" customHeight="1">
      <c r="B101" s="44"/>
      <c r="C101" s="45"/>
      <c r="D101" s="45"/>
      <c r="E101" s="45"/>
      <c r="F101" s="45"/>
      <c r="G101" s="45"/>
      <c r="H101" s="45"/>
      <c r="I101" s="45"/>
      <c r="J101" s="45"/>
      <c r="K101" s="45"/>
      <c r="L101" s="32"/>
    </row>
    <row r="105" spans="2:12" s="1" customFormat="1" ht="6.95" customHeight="1">
      <c r="B105" s="46"/>
      <c r="C105" s="47"/>
      <c r="D105" s="47"/>
      <c r="E105" s="47"/>
      <c r="F105" s="47"/>
      <c r="G105" s="47"/>
      <c r="H105" s="47"/>
      <c r="I105" s="47"/>
      <c r="J105" s="47"/>
      <c r="K105" s="47"/>
      <c r="L105" s="32"/>
    </row>
    <row r="106" spans="2:12" s="1" customFormat="1" ht="24.95" customHeight="1">
      <c r="B106" s="32"/>
      <c r="C106" s="21" t="s">
        <v>130</v>
      </c>
      <c r="L106" s="32"/>
    </row>
    <row r="107" spans="2:12" s="1" customFormat="1" ht="6.95" customHeight="1">
      <c r="B107" s="32"/>
      <c r="L107" s="32"/>
    </row>
    <row r="108" spans="2:12" s="1" customFormat="1" ht="12" customHeight="1">
      <c r="B108" s="32"/>
      <c r="C108" s="27" t="s">
        <v>16</v>
      </c>
      <c r="L108" s="32"/>
    </row>
    <row r="109" spans="2:12" s="1" customFormat="1" ht="16.5" customHeight="1">
      <c r="B109" s="32"/>
      <c r="E109" s="229" t="str">
        <f>E7</f>
        <v>III/2444 a III/0105A Přezletice, průtah - III. etapa</v>
      </c>
      <c r="F109" s="230"/>
      <c r="G109" s="230"/>
      <c r="H109" s="230"/>
      <c r="L109" s="32"/>
    </row>
    <row r="110" spans="2:12" s="1" customFormat="1" ht="12" customHeight="1">
      <c r="B110" s="32"/>
      <c r="C110" s="27" t="s">
        <v>99</v>
      </c>
      <c r="L110" s="32"/>
    </row>
    <row r="111" spans="2:12" s="1" customFormat="1" ht="16.5" customHeight="1">
      <c r="B111" s="32"/>
      <c r="E111" s="210" t="str">
        <f>E9</f>
        <v>VoN.2 - Vedlejší a ostatní náklady</v>
      </c>
      <c r="F111" s="231"/>
      <c r="G111" s="231"/>
      <c r="H111" s="231"/>
      <c r="L111" s="32"/>
    </row>
    <row r="112" spans="2:12" s="1" customFormat="1" ht="6.95" customHeight="1">
      <c r="B112" s="32"/>
      <c r="L112" s="32"/>
    </row>
    <row r="113" spans="2:65" s="1" customFormat="1" ht="12" customHeight="1">
      <c r="B113" s="32"/>
      <c r="C113" s="27" t="s">
        <v>20</v>
      </c>
      <c r="F113" s="25" t="str">
        <f>F12</f>
        <v xml:space="preserve"> </v>
      </c>
      <c r="I113" s="27" t="s">
        <v>22</v>
      </c>
      <c r="J113" s="52" t="str">
        <f>IF(J12="","",J12)</f>
        <v>10. 7. 2025</v>
      </c>
      <c r="L113" s="32"/>
    </row>
    <row r="114" spans="2:65" s="1" customFormat="1" ht="6.95" customHeight="1">
      <c r="B114" s="32"/>
      <c r="L114" s="32"/>
    </row>
    <row r="115" spans="2:65" s="1" customFormat="1" ht="15.2" customHeight="1">
      <c r="B115" s="32"/>
      <c r="C115" s="27" t="s">
        <v>24</v>
      </c>
      <c r="F115" s="25" t="str">
        <f>E15</f>
        <v>KSÚS středočeského kraje, Obec Přezletice</v>
      </c>
      <c r="I115" s="27" t="s">
        <v>30</v>
      </c>
      <c r="J115" s="30" t="str">
        <f>E21</f>
        <v>CR Project s.r.o.</v>
      </c>
      <c r="L115" s="32"/>
    </row>
    <row r="116" spans="2:65" s="1" customFormat="1" ht="15.2" customHeight="1">
      <c r="B116" s="32"/>
      <c r="C116" s="27" t="s">
        <v>28</v>
      </c>
      <c r="F116" s="25" t="str">
        <f>IF(E18="","",E18)</f>
        <v>Vyplň údaj</v>
      </c>
      <c r="I116" s="27" t="s">
        <v>35</v>
      </c>
      <c r="J116" s="30" t="str">
        <f>E24</f>
        <v>Josef Nentwich</v>
      </c>
      <c r="L116" s="32"/>
    </row>
    <row r="117" spans="2:65" s="1" customFormat="1" ht="10.35" customHeight="1">
      <c r="B117" s="32"/>
      <c r="L117" s="32"/>
    </row>
    <row r="118" spans="2:65" s="10" customFormat="1" ht="29.25" customHeight="1">
      <c r="B118" s="112"/>
      <c r="C118" s="113" t="s">
        <v>131</v>
      </c>
      <c r="D118" s="114" t="s">
        <v>65</v>
      </c>
      <c r="E118" s="114" t="s">
        <v>61</v>
      </c>
      <c r="F118" s="114" t="s">
        <v>62</v>
      </c>
      <c r="G118" s="114" t="s">
        <v>132</v>
      </c>
      <c r="H118" s="114" t="s">
        <v>133</v>
      </c>
      <c r="I118" s="114" t="s">
        <v>134</v>
      </c>
      <c r="J118" s="114" t="s">
        <v>103</v>
      </c>
      <c r="K118" s="115" t="s">
        <v>135</v>
      </c>
      <c r="L118" s="112"/>
      <c r="M118" s="59" t="s">
        <v>1</v>
      </c>
      <c r="N118" s="60" t="s">
        <v>44</v>
      </c>
      <c r="O118" s="60" t="s">
        <v>136</v>
      </c>
      <c r="P118" s="60" t="s">
        <v>137</v>
      </c>
      <c r="Q118" s="60" t="s">
        <v>138</v>
      </c>
      <c r="R118" s="60" t="s">
        <v>139</v>
      </c>
      <c r="S118" s="60" t="s">
        <v>140</v>
      </c>
      <c r="T118" s="61" t="s">
        <v>141</v>
      </c>
    </row>
    <row r="119" spans="2:65" s="1" customFormat="1" ht="22.9" customHeight="1">
      <c r="B119" s="32"/>
      <c r="C119" s="64" t="s">
        <v>142</v>
      </c>
      <c r="J119" s="116">
        <f>BK119</f>
        <v>0</v>
      </c>
      <c r="L119" s="32"/>
      <c r="M119" s="62"/>
      <c r="N119" s="53"/>
      <c r="O119" s="53"/>
      <c r="P119" s="117">
        <f>P120</f>
        <v>0</v>
      </c>
      <c r="Q119" s="53"/>
      <c r="R119" s="117">
        <f>R120</f>
        <v>0</v>
      </c>
      <c r="S119" s="53"/>
      <c r="T119" s="118">
        <f>T120</f>
        <v>0</v>
      </c>
      <c r="AT119" s="17" t="s">
        <v>79</v>
      </c>
      <c r="AU119" s="17" t="s">
        <v>105</v>
      </c>
      <c r="BK119" s="119">
        <f>BK120</f>
        <v>0</v>
      </c>
    </row>
    <row r="120" spans="2:65" s="11" customFormat="1" ht="25.9" customHeight="1">
      <c r="B120" s="120"/>
      <c r="D120" s="121" t="s">
        <v>79</v>
      </c>
      <c r="E120" s="122" t="s">
        <v>911</v>
      </c>
      <c r="F120" s="122" t="s">
        <v>95</v>
      </c>
      <c r="I120" s="123"/>
      <c r="J120" s="124">
        <f>BK120</f>
        <v>0</v>
      </c>
      <c r="L120" s="120"/>
      <c r="M120" s="125"/>
      <c r="P120" s="126">
        <f>P121+P134</f>
        <v>0</v>
      </c>
      <c r="R120" s="126">
        <f>R121+R134</f>
        <v>0</v>
      </c>
      <c r="T120" s="127">
        <f>T121+T134</f>
        <v>0</v>
      </c>
      <c r="AR120" s="121" t="s">
        <v>154</v>
      </c>
      <c r="AT120" s="128" t="s">
        <v>79</v>
      </c>
      <c r="AU120" s="128" t="s">
        <v>80</v>
      </c>
      <c r="AY120" s="121" t="s">
        <v>145</v>
      </c>
      <c r="BK120" s="129">
        <f>BK121+BK134</f>
        <v>0</v>
      </c>
    </row>
    <row r="121" spans="2:65" s="11" customFormat="1" ht="22.9" customHeight="1">
      <c r="B121" s="120"/>
      <c r="D121" s="121" t="s">
        <v>79</v>
      </c>
      <c r="E121" s="130" t="s">
        <v>912</v>
      </c>
      <c r="F121" s="130" t="s">
        <v>913</v>
      </c>
      <c r="I121" s="123"/>
      <c r="J121" s="131">
        <f>BK121</f>
        <v>0</v>
      </c>
      <c r="L121" s="120"/>
      <c r="M121" s="125"/>
      <c r="P121" s="126">
        <f>SUM(P122:P133)</f>
        <v>0</v>
      </c>
      <c r="R121" s="126">
        <f>SUM(R122:R133)</f>
        <v>0</v>
      </c>
      <c r="T121" s="127">
        <f>SUM(T122:T133)</f>
        <v>0</v>
      </c>
      <c r="AR121" s="121" t="s">
        <v>154</v>
      </c>
      <c r="AT121" s="128" t="s">
        <v>79</v>
      </c>
      <c r="AU121" s="128" t="s">
        <v>88</v>
      </c>
      <c r="AY121" s="121" t="s">
        <v>145</v>
      </c>
      <c r="BK121" s="129">
        <f>SUM(BK122:BK133)</f>
        <v>0</v>
      </c>
    </row>
    <row r="122" spans="2:65" s="1" customFormat="1" ht="24.2" customHeight="1">
      <c r="B122" s="32"/>
      <c r="C122" s="132" t="s">
        <v>88</v>
      </c>
      <c r="D122" s="132" t="s">
        <v>149</v>
      </c>
      <c r="E122" s="133" t="s">
        <v>914</v>
      </c>
      <c r="F122" s="134" t="s">
        <v>915</v>
      </c>
      <c r="G122" s="135" t="s">
        <v>916</v>
      </c>
      <c r="H122" s="136">
        <v>1</v>
      </c>
      <c r="I122" s="137"/>
      <c r="J122" s="138">
        <f t="shared" ref="J122:J133" si="0">ROUND(I122*H122,2)</f>
        <v>0</v>
      </c>
      <c r="K122" s="134" t="s">
        <v>1</v>
      </c>
      <c r="L122" s="32"/>
      <c r="M122" s="139" t="s">
        <v>1</v>
      </c>
      <c r="N122" s="140" t="s">
        <v>45</v>
      </c>
      <c r="P122" s="141">
        <f t="shared" ref="P122:P133" si="1">O122*H122</f>
        <v>0</v>
      </c>
      <c r="Q122" s="141">
        <v>0</v>
      </c>
      <c r="R122" s="141">
        <f t="shared" ref="R122:R133" si="2">Q122*H122</f>
        <v>0</v>
      </c>
      <c r="S122" s="141">
        <v>0</v>
      </c>
      <c r="T122" s="142">
        <f t="shared" ref="T122:T133" si="3">S122*H122</f>
        <v>0</v>
      </c>
      <c r="AR122" s="143" t="s">
        <v>715</v>
      </c>
      <c r="AT122" s="143" t="s">
        <v>149</v>
      </c>
      <c r="AU122" s="143" t="s">
        <v>90</v>
      </c>
      <c r="AY122" s="17" t="s">
        <v>145</v>
      </c>
      <c r="BE122" s="144">
        <f t="shared" ref="BE122:BE133" si="4">IF(N122="základní",J122,0)</f>
        <v>0</v>
      </c>
      <c r="BF122" s="144">
        <f t="shared" ref="BF122:BF133" si="5">IF(N122="snížená",J122,0)</f>
        <v>0</v>
      </c>
      <c r="BG122" s="144">
        <f t="shared" ref="BG122:BG133" si="6">IF(N122="zákl. přenesená",J122,0)</f>
        <v>0</v>
      </c>
      <c r="BH122" s="144">
        <f t="shared" ref="BH122:BH133" si="7">IF(N122="sníž. přenesená",J122,0)</f>
        <v>0</v>
      </c>
      <c r="BI122" s="144">
        <f t="shared" ref="BI122:BI133" si="8">IF(N122="nulová",J122,0)</f>
        <v>0</v>
      </c>
      <c r="BJ122" s="17" t="s">
        <v>88</v>
      </c>
      <c r="BK122" s="144">
        <f t="shared" ref="BK122:BK133" si="9">ROUND(I122*H122,2)</f>
        <v>0</v>
      </c>
      <c r="BL122" s="17" t="s">
        <v>715</v>
      </c>
      <c r="BM122" s="143" t="s">
        <v>917</v>
      </c>
    </row>
    <row r="123" spans="2:65" s="1" customFormat="1" ht="49.15" customHeight="1">
      <c r="B123" s="32"/>
      <c r="C123" s="132" t="s">
        <v>90</v>
      </c>
      <c r="D123" s="132" t="s">
        <v>149</v>
      </c>
      <c r="E123" s="133" t="s">
        <v>918</v>
      </c>
      <c r="F123" s="134" t="s">
        <v>919</v>
      </c>
      <c r="G123" s="135" t="s">
        <v>916</v>
      </c>
      <c r="H123" s="136">
        <v>1</v>
      </c>
      <c r="I123" s="137"/>
      <c r="J123" s="138">
        <f t="shared" si="0"/>
        <v>0</v>
      </c>
      <c r="K123" s="134" t="s">
        <v>1</v>
      </c>
      <c r="L123" s="32"/>
      <c r="M123" s="139" t="s">
        <v>1</v>
      </c>
      <c r="N123" s="140" t="s">
        <v>45</v>
      </c>
      <c r="P123" s="141">
        <f t="shared" si="1"/>
        <v>0</v>
      </c>
      <c r="Q123" s="141">
        <v>0</v>
      </c>
      <c r="R123" s="141">
        <f t="shared" si="2"/>
        <v>0</v>
      </c>
      <c r="S123" s="141">
        <v>0</v>
      </c>
      <c r="T123" s="142">
        <f t="shared" si="3"/>
        <v>0</v>
      </c>
      <c r="AR123" s="143" t="s">
        <v>715</v>
      </c>
      <c r="AT123" s="143" t="s">
        <v>149</v>
      </c>
      <c r="AU123" s="143" t="s">
        <v>90</v>
      </c>
      <c r="AY123" s="17" t="s">
        <v>145</v>
      </c>
      <c r="BE123" s="144">
        <f t="shared" si="4"/>
        <v>0</v>
      </c>
      <c r="BF123" s="144">
        <f t="shared" si="5"/>
        <v>0</v>
      </c>
      <c r="BG123" s="144">
        <f t="shared" si="6"/>
        <v>0</v>
      </c>
      <c r="BH123" s="144">
        <f t="shared" si="7"/>
        <v>0</v>
      </c>
      <c r="BI123" s="144">
        <f t="shared" si="8"/>
        <v>0</v>
      </c>
      <c r="BJ123" s="17" t="s">
        <v>88</v>
      </c>
      <c r="BK123" s="144">
        <f t="shared" si="9"/>
        <v>0</v>
      </c>
      <c r="BL123" s="17" t="s">
        <v>715</v>
      </c>
      <c r="BM123" s="143" t="s">
        <v>920</v>
      </c>
    </row>
    <row r="124" spans="2:65" s="1" customFormat="1" ht="44.25" customHeight="1">
      <c r="B124" s="32"/>
      <c r="C124" s="132" t="s">
        <v>155</v>
      </c>
      <c r="D124" s="132" t="s">
        <v>149</v>
      </c>
      <c r="E124" s="133" t="s">
        <v>921</v>
      </c>
      <c r="F124" s="134" t="s">
        <v>922</v>
      </c>
      <c r="G124" s="135" t="s">
        <v>916</v>
      </c>
      <c r="H124" s="136">
        <v>1</v>
      </c>
      <c r="I124" s="137"/>
      <c r="J124" s="138">
        <f t="shared" si="0"/>
        <v>0</v>
      </c>
      <c r="K124" s="134" t="s">
        <v>1</v>
      </c>
      <c r="L124" s="32"/>
      <c r="M124" s="139" t="s">
        <v>1</v>
      </c>
      <c r="N124" s="140" t="s">
        <v>45</v>
      </c>
      <c r="P124" s="141">
        <f t="shared" si="1"/>
        <v>0</v>
      </c>
      <c r="Q124" s="141">
        <v>0</v>
      </c>
      <c r="R124" s="141">
        <f t="shared" si="2"/>
        <v>0</v>
      </c>
      <c r="S124" s="141">
        <v>0</v>
      </c>
      <c r="T124" s="142">
        <f t="shared" si="3"/>
        <v>0</v>
      </c>
      <c r="AR124" s="143" t="s">
        <v>715</v>
      </c>
      <c r="AT124" s="143" t="s">
        <v>149</v>
      </c>
      <c r="AU124" s="143" t="s">
        <v>90</v>
      </c>
      <c r="AY124" s="17" t="s">
        <v>145</v>
      </c>
      <c r="BE124" s="144">
        <f t="shared" si="4"/>
        <v>0</v>
      </c>
      <c r="BF124" s="144">
        <f t="shared" si="5"/>
        <v>0</v>
      </c>
      <c r="BG124" s="144">
        <f t="shared" si="6"/>
        <v>0</v>
      </c>
      <c r="BH124" s="144">
        <f t="shared" si="7"/>
        <v>0</v>
      </c>
      <c r="BI124" s="144">
        <f t="shared" si="8"/>
        <v>0</v>
      </c>
      <c r="BJ124" s="17" t="s">
        <v>88</v>
      </c>
      <c r="BK124" s="144">
        <f t="shared" si="9"/>
        <v>0</v>
      </c>
      <c r="BL124" s="17" t="s">
        <v>715</v>
      </c>
      <c r="BM124" s="143" t="s">
        <v>923</v>
      </c>
    </row>
    <row r="125" spans="2:65" s="1" customFormat="1" ht="62.65" customHeight="1">
      <c r="B125" s="32"/>
      <c r="C125" s="132" t="s">
        <v>154</v>
      </c>
      <c r="D125" s="132" t="s">
        <v>149</v>
      </c>
      <c r="E125" s="133" t="s">
        <v>924</v>
      </c>
      <c r="F125" s="134" t="s">
        <v>925</v>
      </c>
      <c r="G125" s="135" t="s">
        <v>916</v>
      </c>
      <c r="H125" s="136">
        <v>1</v>
      </c>
      <c r="I125" s="137"/>
      <c r="J125" s="138">
        <f t="shared" si="0"/>
        <v>0</v>
      </c>
      <c r="K125" s="134" t="s">
        <v>1</v>
      </c>
      <c r="L125" s="32"/>
      <c r="M125" s="139" t="s">
        <v>1</v>
      </c>
      <c r="N125" s="140" t="s">
        <v>45</v>
      </c>
      <c r="P125" s="141">
        <f t="shared" si="1"/>
        <v>0</v>
      </c>
      <c r="Q125" s="141">
        <v>0</v>
      </c>
      <c r="R125" s="141">
        <f t="shared" si="2"/>
        <v>0</v>
      </c>
      <c r="S125" s="141">
        <v>0</v>
      </c>
      <c r="T125" s="142">
        <f t="shared" si="3"/>
        <v>0</v>
      </c>
      <c r="AR125" s="143" t="s">
        <v>715</v>
      </c>
      <c r="AT125" s="143" t="s">
        <v>149</v>
      </c>
      <c r="AU125" s="143" t="s">
        <v>90</v>
      </c>
      <c r="AY125" s="17" t="s">
        <v>145</v>
      </c>
      <c r="BE125" s="144">
        <f t="shared" si="4"/>
        <v>0</v>
      </c>
      <c r="BF125" s="144">
        <f t="shared" si="5"/>
        <v>0</v>
      </c>
      <c r="BG125" s="144">
        <f t="shared" si="6"/>
        <v>0</v>
      </c>
      <c r="BH125" s="144">
        <f t="shared" si="7"/>
        <v>0</v>
      </c>
      <c r="BI125" s="144">
        <f t="shared" si="8"/>
        <v>0</v>
      </c>
      <c r="BJ125" s="17" t="s">
        <v>88</v>
      </c>
      <c r="BK125" s="144">
        <f t="shared" si="9"/>
        <v>0</v>
      </c>
      <c r="BL125" s="17" t="s">
        <v>715</v>
      </c>
      <c r="BM125" s="143" t="s">
        <v>926</v>
      </c>
    </row>
    <row r="126" spans="2:65" s="1" customFormat="1" ht="44.25" customHeight="1">
      <c r="B126" s="32"/>
      <c r="C126" s="132" t="s">
        <v>178</v>
      </c>
      <c r="D126" s="132" t="s">
        <v>149</v>
      </c>
      <c r="E126" s="133" t="s">
        <v>927</v>
      </c>
      <c r="F126" s="134" t="s">
        <v>928</v>
      </c>
      <c r="G126" s="135" t="s">
        <v>916</v>
      </c>
      <c r="H126" s="136">
        <v>1</v>
      </c>
      <c r="I126" s="137"/>
      <c r="J126" s="138">
        <f t="shared" si="0"/>
        <v>0</v>
      </c>
      <c r="K126" s="134" t="s">
        <v>1</v>
      </c>
      <c r="L126" s="32"/>
      <c r="M126" s="139" t="s">
        <v>1</v>
      </c>
      <c r="N126" s="140" t="s">
        <v>45</v>
      </c>
      <c r="P126" s="141">
        <f t="shared" si="1"/>
        <v>0</v>
      </c>
      <c r="Q126" s="141">
        <v>0</v>
      </c>
      <c r="R126" s="141">
        <f t="shared" si="2"/>
        <v>0</v>
      </c>
      <c r="S126" s="141">
        <v>0</v>
      </c>
      <c r="T126" s="142">
        <f t="shared" si="3"/>
        <v>0</v>
      </c>
      <c r="AR126" s="143" t="s">
        <v>715</v>
      </c>
      <c r="AT126" s="143" t="s">
        <v>149</v>
      </c>
      <c r="AU126" s="143" t="s">
        <v>90</v>
      </c>
      <c r="AY126" s="17" t="s">
        <v>145</v>
      </c>
      <c r="BE126" s="144">
        <f t="shared" si="4"/>
        <v>0</v>
      </c>
      <c r="BF126" s="144">
        <f t="shared" si="5"/>
        <v>0</v>
      </c>
      <c r="BG126" s="144">
        <f t="shared" si="6"/>
        <v>0</v>
      </c>
      <c r="BH126" s="144">
        <f t="shared" si="7"/>
        <v>0</v>
      </c>
      <c r="BI126" s="144">
        <f t="shared" si="8"/>
        <v>0</v>
      </c>
      <c r="BJ126" s="17" t="s">
        <v>88</v>
      </c>
      <c r="BK126" s="144">
        <f t="shared" si="9"/>
        <v>0</v>
      </c>
      <c r="BL126" s="17" t="s">
        <v>715</v>
      </c>
      <c r="BM126" s="143" t="s">
        <v>929</v>
      </c>
    </row>
    <row r="127" spans="2:65" s="1" customFormat="1" ht="62.65" customHeight="1">
      <c r="B127" s="32"/>
      <c r="C127" s="132" t="s">
        <v>183</v>
      </c>
      <c r="D127" s="132" t="s">
        <v>149</v>
      </c>
      <c r="E127" s="133" t="s">
        <v>930</v>
      </c>
      <c r="F127" s="134" t="s">
        <v>931</v>
      </c>
      <c r="G127" s="135" t="s">
        <v>916</v>
      </c>
      <c r="H127" s="136">
        <v>1</v>
      </c>
      <c r="I127" s="137"/>
      <c r="J127" s="138">
        <f t="shared" si="0"/>
        <v>0</v>
      </c>
      <c r="K127" s="134" t="s">
        <v>1</v>
      </c>
      <c r="L127" s="32"/>
      <c r="M127" s="139" t="s">
        <v>1</v>
      </c>
      <c r="N127" s="140" t="s">
        <v>45</v>
      </c>
      <c r="P127" s="141">
        <f t="shared" si="1"/>
        <v>0</v>
      </c>
      <c r="Q127" s="141">
        <v>0</v>
      </c>
      <c r="R127" s="141">
        <f t="shared" si="2"/>
        <v>0</v>
      </c>
      <c r="S127" s="141">
        <v>0</v>
      </c>
      <c r="T127" s="142">
        <f t="shared" si="3"/>
        <v>0</v>
      </c>
      <c r="AR127" s="143" t="s">
        <v>715</v>
      </c>
      <c r="AT127" s="143" t="s">
        <v>149</v>
      </c>
      <c r="AU127" s="143" t="s">
        <v>90</v>
      </c>
      <c r="AY127" s="17" t="s">
        <v>145</v>
      </c>
      <c r="BE127" s="144">
        <f t="shared" si="4"/>
        <v>0</v>
      </c>
      <c r="BF127" s="144">
        <f t="shared" si="5"/>
        <v>0</v>
      </c>
      <c r="BG127" s="144">
        <f t="shared" si="6"/>
        <v>0</v>
      </c>
      <c r="BH127" s="144">
        <f t="shared" si="7"/>
        <v>0</v>
      </c>
      <c r="BI127" s="144">
        <f t="shared" si="8"/>
        <v>0</v>
      </c>
      <c r="BJ127" s="17" t="s">
        <v>88</v>
      </c>
      <c r="BK127" s="144">
        <f t="shared" si="9"/>
        <v>0</v>
      </c>
      <c r="BL127" s="17" t="s">
        <v>715</v>
      </c>
      <c r="BM127" s="143" t="s">
        <v>932</v>
      </c>
    </row>
    <row r="128" spans="2:65" s="1" customFormat="1" ht="24.2" customHeight="1">
      <c r="B128" s="32"/>
      <c r="C128" s="132" t="s">
        <v>189</v>
      </c>
      <c r="D128" s="132" t="s">
        <v>149</v>
      </c>
      <c r="E128" s="133" t="s">
        <v>933</v>
      </c>
      <c r="F128" s="134" t="s">
        <v>934</v>
      </c>
      <c r="G128" s="135" t="s">
        <v>232</v>
      </c>
      <c r="H128" s="136">
        <v>5</v>
      </c>
      <c r="I128" s="137"/>
      <c r="J128" s="138">
        <f t="shared" si="0"/>
        <v>0</v>
      </c>
      <c r="K128" s="134" t="s">
        <v>1</v>
      </c>
      <c r="L128" s="32"/>
      <c r="M128" s="139" t="s">
        <v>1</v>
      </c>
      <c r="N128" s="140" t="s">
        <v>45</v>
      </c>
      <c r="P128" s="141">
        <f t="shared" si="1"/>
        <v>0</v>
      </c>
      <c r="Q128" s="141">
        <v>0</v>
      </c>
      <c r="R128" s="141">
        <f t="shared" si="2"/>
        <v>0</v>
      </c>
      <c r="S128" s="141">
        <v>0</v>
      </c>
      <c r="T128" s="142">
        <f t="shared" si="3"/>
        <v>0</v>
      </c>
      <c r="AR128" s="143" t="s">
        <v>715</v>
      </c>
      <c r="AT128" s="143" t="s">
        <v>149</v>
      </c>
      <c r="AU128" s="143" t="s">
        <v>90</v>
      </c>
      <c r="AY128" s="17" t="s">
        <v>145</v>
      </c>
      <c r="BE128" s="144">
        <f t="shared" si="4"/>
        <v>0</v>
      </c>
      <c r="BF128" s="144">
        <f t="shared" si="5"/>
        <v>0</v>
      </c>
      <c r="BG128" s="144">
        <f t="shared" si="6"/>
        <v>0</v>
      </c>
      <c r="BH128" s="144">
        <f t="shared" si="7"/>
        <v>0</v>
      </c>
      <c r="BI128" s="144">
        <f t="shared" si="8"/>
        <v>0</v>
      </c>
      <c r="BJ128" s="17" t="s">
        <v>88</v>
      </c>
      <c r="BK128" s="144">
        <f t="shared" si="9"/>
        <v>0</v>
      </c>
      <c r="BL128" s="17" t="s">
        <v>715</v>
      </c>
      <c r="BM128" s="143" t="s">
        <v>935</v>
      </c>
    </row>
    <row r="129" spans="2:65" s="1" customFormat="1" ht="37.9" customHeight="1">
      <c r="B129" s="32"/>
      <c r="C129" s="132" t="s">
        <v>200</v>
      </c>
      <c r="D129" s="132" t="s">
        <v>149</v>
      </c>
      <c r="E129" s="133" t="s">
        <v>936</v>
      </c>
      <c r="F129" s="134" t="s">
        <v>937</v>
      </c>
      <c r="G129" s="135" t="s">
        <v>916</v>
      </c>
      <c r="H129" s="136">
        <v>1</v>
      </c>
      <c r="I129" s="137"/>
      <c r="J129" s="138">
        <f t="shared" si="0"/>
        <v>0</v>
      </c>
      <c r="K129" s="134" t="s">
        <v>1</v>
      </c>
      <c r="L129" s="32"/>
      <c r="M129" s="139" t="s">
        <v>1</v>
      </c>
      <c r="N129" s="140" t="s">
        <v>45</v>
      </c>
      <c r="P129" s="141">
        <f t="shared" si="1"/>
        <v>0</v>
      </c>
      <c r="Q129" s="141">
        <v>0</v>
      </c>
      <c r="R129" s="141">
        <f t="shared" si="2"/>
        <v>0</v>
      </c>
      <c r="S129" s="141">
        <v>0</v>
      </c>
      <c r="T129" s="142">
        <f t="shared" si="3"/>
        <v>0</v>
      </c>
      <c r="AR129" s="143" t="s">
        <v>715</v>
      </c>
      <c r="AT129" s="143" t="s">
        <v>149</v>
      </c>
      <c r="AU129" s="143" t="s">
        <v>90</v>
      </c>
      <c r="AY129" s="17" t="s">
        <v>145</v>
      </c>
      <c r="BE129" s="144">
        <f t="shared" si="4"/>
        <v>0</v>
      </c>
      <c r="BF129" s="144">
        <f t="shared" si="5"/>
        <v>0</v>
      </c>
      <c r="BG129" s="144">
        <f t="shared" si="6"/>
        <v>0</v>
      </c>
      <c r="BH129" s="144">
        <f t="shared" si="7"/>
        <v>0</v>
      </c>
      <c r="BI129" s="144">
        <f t="shared" si="8"/>
        <v>0</v>
      </c>
      <c r="BJ129" s="17" t="s">
        <v>88</v>
      </c>
      <c r="BK129" s="144">
        <f t="shared" si="9"/>
        <v>0</v>
      </c>
      <c r="BL129" s="17" t="s">
        <v>715</v>
      </c>
      <c r="BM129" s="143" t="s">
        <v>938</v>
      </c>
    </row>
    <row r="130" spans="2:65" s="1" customFormat="1" ht="21.75" customHeight="1">
      <c r="B130" s="32"/>
      <c r="C130" s="132" t="s">
        <v>213</v>
      </c>
      <c r="D130" s="132" t="s">
        <v>149</v>
      </c>
      <c r="E130" s="133" t="s">
        <v>939</v>
      </c>
      <c r="F130" s="134" t="s">
        <v>940</v>
      </c>
      <c r="G130" s="135" t="s">
        <v>916</v>
      </c>
      <c r="H130" s="136">
        <v>1</v>
      </c>
      <c r="I130" s="137"/>
      <c r="J130" s="138">
        <f t="shared" si="0"/>
        <v>0</v>
      </c>
      <c r="K130" s="134" t="s">
        <v>1</v>
      </c>
      <c r="L130" s="32"/>
      <c r="M130" s="139" t="s">
        <v>1</v>
      </c>
      <c r="N130" s="140" t="s">
        <v>45</v>
      </c>
      <c r="P130" s="141">
        <f t="shared" si="1"/>
        <v>0</v>
      </c>
      <c r="Q130" s="141">
        <v>0</v>
      </c>
      <c r="R130" s="141">
        <f t="shared" si="2"/>
        <v>0</v>
      </c>
      <c r="S130" s="141">
        <v>0</v>
      </c>
      <c r="T130" s="142">
        <f t="shared" si="3"/>
        <v>0</v>
      </c>
      <c r="AR130" s="143" t="s">
        <v>715</v>
      </c>
      <c r="AT130" s="143" t="s">
        <v>149</v>
      </c>
      <c r="AU130" s="143" t="s">
        <v>90</v>
      </c>
      <c r="AY130" s="17" t="s">
        <v>145</v>
      </c>
      <c r="BE130" s="144">
        <f t="shared" si="4"/>
        <v>0</v>
      </c>
      <c r="BF130" s="144">
        <f t="shared" si="5"/>
        <v>0</v>
      </c>
      <c r="BG130" s="144">
        <f t="shared" si="6"/>
        <v>0</v>
      </c>
      <c r="BH130" s="144">
        <f t="shared" si="7"/>
        <v>0</v>
      </c>
      <c r="BI130" s="144">
        <f t="shared" si="8"/>
        <v>0</v>
      </c>
      <c r="BJ130" s="17" t="s">
        <v>88</v>
      </c>
      <c r="BK130" s="144">
        <f t="shared" si="9"/>
        <v>0</v>
      </c>
      <c r="BL130" s="17" t="s">
        <v>715</v>
      </c>
      <c r="BM130" s="143" t="s">
        <v>941</v>
      </c>
    </row>
    <row r="131" spans="2:65" s="1" customFormat="1" ht="16.5" customHeight="1">
      <c r="B131" s="32"/>
      <c r="C131" s="132" t="s">
        <v>221</v>
      </c>
      <c r="D131" s="132" t="s">
        <v>149</v>
      </c>
      <c r="E131" s="133" t="s">
        <v>942</v>
      </c>
      <c r="F131" s="134" t="s">
        <v>943</v>
      </c>
      <c r="G131" s="135" t="s">
        <v>916</v>
      </c>
      <c r="H131" s="136">
        <v>1</v>
      </c>
      <c r="I131" s="137"/>
      <c r="J131" s="138">
        <f t="shared" si="0"/>
        <v>0</v>
      </c>
      <c r="K131" s="134" t="s">
        <v>1</v>
      </c>
      <c r="L131" s="32"/>
      <c r="M131" s="139" t="s">
        <v>1</v>
      </c>
      <c r="N131" s="140" t="s">
        <v>45</v>
      </c>
      <c r="P131" s="141">
        <f t="shared" si="1"/>
        <v>0</v>
      </c>
      <c r="Q131" s="141">
        <v>0</v>
      </c>
      <c r="R131" s="141">
        <f t="shared" si="2"/>
        <v>0</v>
      </c>
      <c r="S131" s="141">
        <v>0</v>
      </c>
      <c r="T131" s="142">
        <f t="shared" si="3"/>
        <v>0</v>
      </c>
      <c r="AR131" s="143" t="s">
        <v>715</v>
      </c>
      <c r="AT131" s="143" t="s">
        <v>149</v>
      </c>
      <c r="AU131" s="143" t="s">
        <v>90</v>
      </c>
      <c r="AY131" s="17" t="s">
        <v>145</v>
      </c>
      <c r="BE131" s="144">
        <f t="shared" si="4"/>
        <v>0</v>
      </c>
      <c r="BF131" s="144">
        <f t="shared" si="5"/>
        <v>0</v>
      </c>
      <c r="BG131" s="144">
        <f t="shared" si="6"/>
        <v>0</v>
      </c>
      <c r="BH131" s="144">
        <f t="shared" si="7"/>
        <v>0</v>
      </c>
      <c r="BI131" s="144">
        <f t="shared" si="8"/>
        <v>0</v>
      </c>
      <c r="BJ131" s="17" t="s">
        <v>88</v>
      </c>
      <c r="BK131" s="144">
        <f t="shared" si="9"/>
        <v>0</v>
      </c>
      <c r="BL131" s="17" t="s">
        <v>715</v>
      </c>
      <c r="BM131" s="143" t="s">
        <v>944</v>
      </c>
    </row>
    <row r="132" spans="2:65" s="1" customFormat="1" ht="21.75" customHeight="1">
      <c r="B132" s="32"/>
      <c r="C132" s="132" t="s">
        <v>229</v>
      </c>
      <c r="D132" s="132" t="s">
        <v>149</v>
      </c>
      <c r="E132" s="133" t="s">
        <v>945</v>
      </c>
      <c r="F132" s="134" t="s">
        <v>946</v>
      </c>
      <c r="G132" s="135" t="s">
        <v>947</v>
      </c>
      <c r="H132" s="136">
        <v>8</v>
      </c>
      <c r="I132" s="137"/>
      <c r="J132" s="138">
        <f t="shared" si="0"/>
        <v>0</v>
      </c>
      <c r="K132" s="134" t="s">
        <v>1</v>
      </c>
      <c r="L132" s="32"/>
      <c r="M132" s="139" t="s">
        <v>1</v>
      </c>
      <c r="N132" s="140" t="s">
        <v>45</v>
      </c>
      <c r="P132" s="141">
        <f t="shared" si="1"/>
        <v>0</v>
      </c>
      <c r="Q132" s="141">
        <v>0</v>
      </c>
      <c r="R132" s="141">
        <f t="shared" si="2"/>
        <v>0</v>
      </c>
      <c r="S132" s="141">
        <v>0</v>
      </c>
      <c r="T132" s="142">
        <f t="shared" si="3"/>
        <v>0</v>
      </c>
      <c r="AR132" s="143" t="s">
        <v>715</v>
      </c>
      <c r="AT132" s="143" t="s">
        <v>149</v>
      </c>
      <c r="AU132" s="143" t="s">
        <v>90</v>
      </c>
      <c r="AY132" s="17" t="s">
        <v>145</v>
      </c>
      <c r="BE132" s="144">
        <f t="shared" si="4"/>
        <v>0</v>
      </c>
      <c r="BF132" s="144">
        <f t="shared" si="5"/>
        <v>0</v>
      </c>
      <c r="BG132" s="144">
        <f t="shared" si="6"/>
        <v>0</v>
      </c>
      <c r="BH132" s="144">
        <f t="shared" si="7"/>
        <v>0</v>
      </c>
      <c r="BI132" s="144">
        <f t="shared" si="8"/>
        <v>0</v>
      </c>
      <c r="BJ132" s="17" t="s">
        <v>88</v>
      </c>
      <c r="BK132" s="144">
        <f t="shared" si="9"/>
        <v>0</v>
      </c>
      <c r="BL132" s="17" t="s">
        <v>715</v>
      </c>
      <c r="BM132" s="143" t="s">
        <v>948</v>
      </c>
    </row>
    <row r="133" spans="2:65" s="1" customFormat="1" ht="16.5" customHeight="1">
      <c r="B133" s="32"/>
      <c r="C133" s="132" t="s">
        <v>8</v>
      </c>
      <c r="D133" s="132" t="s">
        <v>149</v>
      </c>
      <c r="E133" s="133" t="s">
        <v>949</v>
      </c>
      <c r="F133" s="134" t="s">
        <v>950</v>
      </c>
      <c r="G133" s="135" t="s">
        <v>916</v>
      </c>
      <c r="H133" s="136">
        <v>1</v>
      </c>
      <c r="I133" s="137"/>
      <c r="J133" s="138">
        <f t="shared" si="0"/>
        <v>0</v>
      </c>
      <c r="K133" s="134" t="s">
        <v>1</v>
      </c>
      <c r="L133" s="32"/>
      <c r="M133" s="139" t="s">
        <v>1</v>
      </c>
      <c r="N133" s="140" t="s">
        <v>45</v>
      </c>
      <c r="P133" s="141">
        <f t="shared" si="1"/>
        <v>0</v>
      </c>
      <c r="Q133" s="141">
        <v>0</v>
      </c>
      <c r="R133" s="141">
        <f t="shared" si="2"/>
        <v>0</v>
      </c>
      <c r="S133" s="141">
        <v>0</v>
      </c>
      <c r="T133" s="142">
        <f t="shared" si="3"/>
        <v>0</v>
      </c>
      <c r="AR133" s="143" t="s">
        <v>715</v>
      </c>
      <c r="AT133" s="143" t="s">
        <v>149</v>
      </c>
      <c r="AU133" s="143" t="s">
        <v>90</v>
      </c>
      <c r="AY133" s="17" t="s">
        <v>145</v>
      </c>
      <c r="BE133" s="144">
        <f t="shared" si="4"/>
        <v>0</v>
      </c>
      <c r="BF133" s="144">
        <f t="shared" si="5"/>
        <v>0</v>
      </c>
      <c r="BG133" s="144">
        <f t="shared" si="6"/>
        <v>0</v>
      </c>
      <c r="BH133" s="144">
        <f t="shared" si="7"/>
        <v>0</v>
      </c>
      <c r="BI133" s="144">
        <f t="shared" si="8"/>
        <v>0</v>
      </c>
      <c r="BJ133" s="17" t="s">
        <v>88</v>
      </c>
      <c r="BK133" s="144">
        <f t="shared" si="9"/>
        <v>0</v>
      </c>
      <c r="BL133" s="17" t="s">
        <v>715</v>
      </c>
      <c r="BM133" s="143" t="s">
        <v>951</v>
      </c>
    </row>
    <row r="134" spans="2:65" s="11" customFormat="1" ht="22.9" customHeight="1">
      <c r="B134" s="120"/>
      <c r="D134" s="121" t="s">
        <v>79</v>
      </c>
      <c r="E134" s="130" t="s">
        <v>952</v>
      </c>
      <c r="F134" s="130" t="s">
        <v>953</v>
      </c>
      <c r="I134" s="123"/>
      <c r="J134" s="131">
        <f>BK134</f>
        <v>0</v>
      </c>
      <c r="L134" s="120"/>
      <c r="M134" s="125"/>
      <c r="P134" s="126">
        <f>SUM(P135:P140)</f>
        <v>0</v>
      </c>
      <c r="R134" s="126">
        <f>SUM(R135:R140)</f>
        <v>0</v>
      </c>
      <c r="T134" s="127">
        <f>SUM(T135:T140)</f>
        <v>0</v>
      </c>
      <c r="AR134" s="121" t="s">
        <v>154</v>
      </c>
      <c r="AT134" s="128" t="s">
        <v>79</v>
      </c>
      <c r="AU134" s="128" t="s">
        <v>88</v>
      </c>
      <c r="AY134" s="121" t="s">
        <v>145</v>
      </c>
      <c r="BK134" s="129">
        <f>SUM(BK135:BK140)</f>
        <v>0</v>
      </c>
    </row>
    <row r="135" spans="2:65" s="1" customFormat="1" ht="16.5" customHeight="1">
      <c r="B135" s="32"/>
      <c r="C135" s="132" t="s">
        <v>237</v>
      </c>
      <c r="D135" s="132" t="s">
        <v>149</v>
      </c>
      <c r="E135" s="133" t="s">
        <v>954</v>
      </c>
      <c r="F135" s="134" t="s">
        <v>955</v>
      </c>
      <c r="G135" s="135" t="s">
        <v>916</v>
      </c>
      <c r="H135" s="136">
        <v>1</v>
      </c>
      <c r="I135" s="137"/>
      <c r="J135" s="138">
        <f>ROUND(I135*H135,2)</f>
        <v>0</v>
      </c>
      <c r="K135" s="134" t="s">
        <v>1</v>
      </c>
      <c r="L135" s="32"/>
      <c r="M135" s="139" t="s">
        <v>1</v>
      </c>
      <c r="N135" s="140" t="s">
        <v>45</v>
      </c>
      <c r="P135" s="141">
        <f>O135*H135</f>
        <v>0</v>
      </c>
      <c r="Q135" s="141">
        <v>0</v>
      </c>
      <c r="R135" s="141">
        <f>Q135*H135</f>
        <v>0</v>
      </c>
      <c r="S135" s="141">
        <v>0</v>
      </c>
      <c r="T135" s="142">
        <f>S135*H135</f>
        <v>0</v>
      </c>
      <c r="AR135" s="143" t="s">
        <v>956</v>
      </c>
      <c r="AT135" s="143" t="s">
        <v>149</v>
      </c>
      <c r="AU135" s="143" t="s">
        <v>90</v>
      </c>
      <c r="AY135" s="17" t="s">
        <v>145</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956</v>
      </c>
      <c r="BM135" s="143" t="s">
        <v>957</v>
      </c>
    </row>
    <row r="136" spans="2:65" s="1" customFormat="1" ht="24.2" customHeight="1">
      <c r="B136" s="32"/>
      <c r="C136" s="132" t="s">
        <v>241</v>
      </c>
      <c r="D136" s="132" t="s">
        <v>149</v>
      </c>
      <c r="E136" s="133" t="s">
        <v>958</v>
      </c>
      <c r="F136" s="134" t="s">
        <v>959</v>
      </c>
      <c r="G136" s="135" t="s">
        <v>916</v>
      </c>
      <c r="H136" s="136">
        <v>1</v>
      </c>
      <c r="I136" s="137"/>
      <c r="J136" s="138">
        <f>ROUND(I136*H136,2)</f>
        <v>0</v>
      </c>
      <c r="K136" s="134" t="s">
        <v>1</v>
      </c>
      <c r="L136" s="32"/>
      <c r="M136" s="139" t="s">
        <v>1</v>
      </c>
      <c r="N136" s="140" t="s">
        <v>45</v>
      </c>
      <c r="P136" s="141">
        <f>O136*H136</f>
        <v>0</v>
      </c>
      <c r="Q136" s="141">
        <v>0</v>
      </c>
      <c r="R136" s="141">
        <f>Q136*H136</f>
        <v>0</v>
      </c>
      <c r="S136" s="141">
        <v>0</v>
      </c>
      <c r="T136" s="142">
        <f>S136*H136</f>
        <v>0</v>
      </c>
      <c r="AR136" s="143" t="s">
        <v>956</v>
      </c>
      <c r="AT136" s="143" t="s">
        <v>149</v>
      </c>
      <c r="AU136" s="143" t="s">
        <v>90</v>
      </c>
      <c r="AY136" s="17" t="s">
        <v>145</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956</v>
      </c>
      <c r="BM136" s="143" t="s">
        <v>960</v>
      </c>
    </row>
    <row r="137" spans="2:65" s="1" customFormat="1" ht="44.25" customHeight="1">
      <c r="B137" s="32"/>
      <c r="C137" s="132" t="s">
        <v>245</v>
      </c>
      <c r="D137" s="132" t="s">
        <v>149</v>
      </c>
      <c r="E137" s="133" t="s">
        <v>961</v>
      </c>
      <c r="F137" s="134" t="s">
        <v>962</v>
      </c>
      <c r="G137" s="135" t="s">
        <v>916</v>
      </c>
      <c r="H137" s="136">
        <v>1</v>
      </c>
      <c r="I137" s="137"/>
      <c r="J137" s="138">
        <f>ROUND(I137*H137,2)</f>
        <v>0</v>
      </c>
      <c r="K137" s="134" t="s">
        <v>1</v>
      </c>
      <c r="L137" s="32"/>
      <c r="M137" s="139" t="s">
        <v>1</v>
      </c>
      <c r="N137" s="140" t="s">
        <v>45</v>
      </c>
      <c r="P137" s="141">
        <f>O137*H137</f>
        <v>0</v>
      </c>
      <c r="Q137" s="141">
        <v>0</v>
      </c>
      <c r="R137" s="141">
        <f>Q137*H137</f>
        <v>0</v>
      </c>
      <c r="S137" s="141">
        <v>0</v>
      </c>
      <c r="T137" s="142">
        <f>S137*H137</f>
        <v>0</v>
      </c>
      <c r="AR137" s="143" t="s">
        <v>956</v>
      </c>
      <c r="AT137" s="143" t="s">
        <v>149</v>
      </c>
      <c r="AU137" s="143" t="s">
        <v>90</v>
      </c>
      <c r="AY137" s="17" t="s">
        <v>145</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956</v>
      </c>
      <c r="BM137" s="143" t="s">
        <v>963</v>
      </c>
    </row>
    <row r="138" spans="2:65" s="1" customFormat="1" ht="87.75">
      <c r="B138" s="32"/>
      <c r="D138" s="146" t="s">
        <v>964</v>
      </c>
      <c r="F138" s="188" t="s">
        <v>965</v>
      </c>
      <c r="I138" s="189"/>
      <c r="L138" s="32"/>
      <c r="M138" s="190"/>
      <c r="T138" s="56"/>
      <c r="AT138" s="17" t="s">
        <v>964</v>
      </c>
      <c r="AU138" s="17" t="s">
        <v>90</v>
      </c>
    </row>
    <row r="139" spans="2:65" s="1" customFormat="1" ht="16.5" customHeight="1">
      <c r="B139" s="32"/>
      <c r="C139" s="132" t="s">
        <v>249</v>
      </c>
      <c r="D139" s="132" t="s">
        <v>149</v>
      </c>
      <c r="E139" s="133" t="s">
        <v>966</v>
      </c>
      <c r="F139" s="134" t="s">
        <v>967</v>
      </c>
      <c r="G139" s="135" t="s">
        <v>916</v>
      </c>
      <c r="H139" s="136">
        <v>1</v>
      </c>
      <c r="I139" s="137"/>
      <c r="J139" s="138">
        <f>ROUND(I139*H139,2)</f>
        <v>0</v>
      </c>
      <c r="K139" s="134" t="s">
        <v>1</v>
      </c>
      <c r="L139" s="32"/>
      <c r="M139" s="139" t="s">
        <v>1</v>
      </c>
      <c r="N139" s="140" t="s">
        <v>45</v>
      </c>
      <c r="P139" s="141">
        <f>O139*H139</f>
        <v>0</v>
      </c>
      <c r="Q139" s="141">
        <v>0</v>
      </c>
      <c r="R139" s="141">
        <f>Q139*H139</f>
        <v>0</v>
      </c>
      <c r="S139" s="141">
        <v>0</v>
      </c>
      <c r="T139" s="142">
        <f>S139*H139</f>
        <v>0</v>
      </c>
      <c r="AR139" s="143" t="s">
        <v>956</v>
      </c>
      <c r="AT139" s="143" t="s">
        <v>149</v>
      </c>
      <c r="AU139" s="143" t="s">
        <v>90</v>
      </c>
      <c r="AY139" s="17" t="s">
        <v>145</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956</v>
      </c>
      <c r="BM139" s="143" t="s">
        <v>968</v>
      </c>
    </row>
    <row r="140" spans="2:65" s="1" customFormat="1" ht="21.75" customHeight="1">
      <c r="B140" s="32"/>
      <c r="C140" s="132" t="s">
        <v>256</v>
      </c>
      <c r="D140" s="132" t="s">
        <v>149</v>
      </c>
      <c r="E140" s="133" t="s">
        <v>969</v>
      </c>
      <c r="F140" s="134" t="s">
        <v>970</v>
      </c>
      <c r="G140" s="135" t="s">
        <v>916</v>
      </c>
      <c r="H140" s="136">
        <v>1</v>
      </c>
      <c r="I140" s="137"/>
      <c r="J140" s="138">
        <f>ROUND(I140*H140,2)</f>
        <v>0</v>
      </c>
      <c r="K140" s="134" t="s">
        <v>1</v>
      </c>
      <c r="L140" s="32"/>
      <c r="M140" s="183" t="s">
        <v>1</v>
      </c>
      <c r="N140" s="184" t="s">
        <v>45</v>
      </c>
      <c r="O140" s="185"/>
      <c r="P140" s="186">
        <f>O140*H140</f>
        <v>0</v>
      </c>
      <c r="Q140" s="186">
        <v>0</v>
      </c>
      <c r="R140" s="186">
        <f>Q140*H140</f>
        <v>0</v>
      </c>
      <c r="S140" s="186">
        <v>0</v>
      </c>
      <c r="T140" s="187">
        <f>S140*H140</f>
        <v>0</v>
      </c>
      <c r="AR140" s="143" t="s">
        <v>956</v>
      </c>
      <c r="AT140" s="143" t="s">
        <v>149</v>
      </c>
      <c r="AU140" s="143" t="s">
        <v>90</v>
      </c>
      <c r="AY140" s="17" t="s">
        <v>145</v>
      </c>
      <c r="BE140" s="144">
        <f>IF(N140="základní",J140,0)</f>
        <v>0</v>
      </c>
      <c r="BF140" s="144">
        <f>IF(N140="snížená",J140,0)</f>
        <v>0</v>
      </c>
      <c r="BG140" s="144">
        <f>IF(N140="zákl. přenesená",J140,0)</f>
        <v>0</v>
      </c>
      <c r="BH140" s="144">
        <f>IF(N140="sníž. přenesená",J140,0)</f>
        <v>0</v>
      </c>
      <c r="BI140" s="144">
        <f>IF(N140="nulová",J140,0)</f>
        <v>0</v>
      </c>
      <c r="BJ140" s="17" t="s">
        <v>88</v>
      </c>
      <c r="BK140" s="144">
        <f>ROUND(I140*H140,2)</f>
        <v>0</v>
      </c>
      <c r="BL140" s="17" t="s">
        <v>956</v>
      </c>
      <c r="BM140" s="143" t="s">
        <v>971</v>
      </c>
    </row>
    <row r="141" spans="2:65" s="1" customFormat="1" ht="6.95" customHeight="1">
      <c r="B141" s="44"/>
      <c r="C141" s="45"/>
      <c r="D141" s="45"/>
      <c r="E141" s="45"/>
      <c r="F141" s="45"/>
      <c r="G141" s="45"/>
      <c r="H141" s="45"/>
      <c r="I141" s="45"/>
      <c r="J141" s="45"/>
      <c r="K141" s="45"/>
      <c r="L141" s="32"/>
    </row>
  </sheetData>
  <sheetProtection algorithmName="SHA-512" hashValue="iuC84xBgWBFZUN3zKdlKx35S8kV4NpJk/4EJa2kYgC6Ng3o44oyJ9wKiqHIJGePmZB7R+tWgrpfoJHqWntdwNA==" saltValue="+6bdCmBlBZGqQgbGUDnDCYiwvIvFKc82tBuZaui6/s6HMlmFhuWhl/5FsgvBqgwdevQxZLmphI1WjAWVD8VhPg==" spinCount="100000" sheet="1" objects="1" scenarios="1" formatColumns="0" formatRows="0" autoFilter="0"/>
  <autoFilter ref="C118:K140" xr:uid="{00000000-0009-0000-0000-000003000000}"/>
  <mergeCells count="9">
    <mergeCell ref="E87:H87"/>
    <mergeCell ref="E109:H109"/>
    <mergeCell ref="E111:H11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8</vt:i4>
      </vt:variant>
    </vt:vector>
  </HeadingPairs>
  <TitlesOfParts>
    <vt:vector size="12" baseType="lpstr">
      <vt:lpstr>Rekapitulace stavby</vt:lpstr>
      <vt:lpstr>SO.102.2-III - SO.102.2-I...</vt:lpstr>
      <vt:lpstr>ZELEŇ - Návrh zeleně průt...</vt:lpstr>
      <vt:lpstr>VoN.2 - Vedlejší a ostatn...</vt:lpstr>
      <vt:lpstr>'Rekapitulace stavby'!Názvy_tisku</vt:lpstr>
      <vt:lpstr>'SO.102.2-III - SO.102.2-I...'!Názvy_tisku</vt:lpstr>
      <vt:lpstr>'VoN.2 - Vedlejší a ostatn...'!Názvy_tisku</vt:lpstr>
      <vt:lpstr>'ZELEŇ - Návrh zeleně průt...'!Názvy_tisku</vt:lpstr>
      <vt:lpstr>'Rekapitulace stavby'!Oblast_tisku</vt:lpstr>
      <vt:lpstr>'SO.102.2-III - SO.102.2-I...'!Oblast_tisku</vt:lpstr>
      <vt:lpstr>'VoN.2 - Vedlejší a ostatn...'!Oblast_tisku</vt:lpstr>
      <vt:lpstr>'ZELEŇ - Návrh zeleně průt...'!Oblast_tisku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cp:lastModifiedBy>
  <cp:lastPrinted>2025-08-12T09:12:10Z</cp:lastPrinted>
  <dcterms:created xsi:type="dcterms:W3CDTF">2025-08-12T09:02:15Z</dcterms:created>
  <dcterms:modified xsi:type="dcterms:W3CDTF">2025-08-12T09:12:15Z</dcterms:modified>
</cp:coreProperties>
</file>